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 tabRatio="500"/>
  </bookViews>
  <sheets>
    <sheet name="4" sheetId="1" r:id="rId1"/>
  </sheets>
  <externalReferences>
    <externalReference r:id="rId2"/>
  </externalReferences>
  <definedNames>
    <definedName name="_xlnm.Print_Area" localSheetId="0">'4'!$A$1:$X$84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7" i="1" l="1"/>
  <c r="S58" i="1"/>
  <c r="M20" i="1"/>
  <c r="X77" i="1"/>
  <c r="V77" i="1"/>
  <c r="T77" i="1"/>
  <c r="E77" i="1"/>
  <c r="D77" i="1"/>
  <c r="N58" i="1"/>
  <c r="M58" i="1"/>
  <c r="E55" i="1"/>
  <c r="E58" i="1"/>
  <c r="D58" i="1"/>
  <c r="G92" i="1"/>
  <c r="P76" i="1"/>
  <c r="P77" i="1"/>
  <c r="P78" i="1"/>
  <c r="Q76" i="1"/>
  <c r="Q65" i="1"/>
  <c r="Q58" i="1"/>
  <c r="Q77" i="1"/>
  <c r="Q78" i="1"/>
  <c r="R76" i="1"/>
  <c r="R65" i="1"/>
  <c r="R77" i="1"/>
  <c r="R43" i="1"/>
  <c r="R23" i="1"/>
  <c r="R44" i="1"/>
  <c r="R78" i="1"/>
  <c r="S76" i="1"/>
  <c r="S65" i="1"/>
  <c r="S51" i="1"/>
  <c r="S78" i="1"/>
  <c r="Y79" i="1"/>
  <c r="R51" i="1"/>
  <c r="Q51" i="1"/>
  <c r="R85" i="1"/>
  <c r="D68" i="1"/>
  <c r="D76" i="1"/>
  <c r="D65" i="1"/>
  <c r="D48" i="1"/>
  <c r="D51" i="1"/>
  <c r="E68" i="1"/>
  <c r="E76" i="1"/>
  <c r="V51" i="1"/>
  <c r="V23" i="1"/>
  <c r="V44" i="1"/>
  <c r="V78" i="1"/>
  <c r="I102" i="1"/>
  <c r="H99" i="1"/>
  <c r="J76" i="1"/>
  <c r="P43" i="1"/>
  <c r="P44" i="1"/>
  <c r="R34" i="1"/>
  <c r="S43" i="1"/>
  <c r="S34" i="1"/>
  <c r="S44" i="1"/>
  <c r="Y44" i="1"/>
  <c r="E23" i="1"/>
  <c r="D23" i="1"/>
  <c r="Y75" i="1"/>
  <c r="N76" i="1"/>
  <c r="M76" i="1"/>
  <c r="J51" i="1"/>
  <c r="J77" i="1"/>
  <c r="K88" i="1"/>
  <c r="E48" i="1"/>
  <c r="X51" i="1"/>
  <c r="X23" i="1"/>
  <c r="X44" i="1"/>
  <c r="X78" i="1"/>
  <c r="T23" i="1"/>
  <c r="D43" i="1"/>
  <c r="E43" i="1"/>
  <c r="J34" i="1"/>
  <c r="J23" i="1"/>
  <c r="J44" i="1"/>
  <c r="D34" i="1"/>
  <c r="D44" i="1"/>
  <c r="D88" i="1"/>
  <c r="E88" i="1"/>
  <c r="R58" i="1"/>
  <c r="E65" i="1"/>
  <c r="E51" i="1"/>
  <c r="D66" i="1"/>
  <c r="N34" i="1"/>
  <c r="M34" i="1"/>
  <c r="E34" i="1"/>
  <c r="N23" i="1"/>
  <c r="M23" i="1"/>
  <c r="E44" i="1"/>
  <c r="Y41" i="1"/>
  <c r="T51" i="1"/>
  <c r="T78" i="1"/>
  <c r="Y23" i="1"/>
  <c r="N65" i="1"/>
  <c r="M65" i="1"/>
  <c r="M77" i="1"/>
  <c r="M43" i="1"/>
  <c r="M44" i="1"/>
  <c r="M78" i="1"/>
  <c r="Y60" i="1"/>
  <c r="N51" i="1"/>
  <c r="M51" i="1"/>
  <c r="Y43" i="1"/>
  <c r="N43" i="1"/>
  <c r="N44" i="1"/>
  <c r="Y51" i="1"/>
  <c r="N77" i="1"/>
  <c r="N78" i="1"/>
  <c r="Y65" i="1"/>
  <c r="Y77" i="1"/>
  <c r="D78" i="1"/>
  <c r="J78" i="1"/>
  <c r="E78" i="1"/>
  <c r="P90" i="1"/>
</calcChain>
</file>

<file path=xl/sharedStrings.xml><?xml version="1.0" encoding="utf-8"?>
<sst xmlns="http://schemas.openxmlformats.org/spreadsheetml/2006/main" count="767" uniqueCount="159">
  <si>
    <t>Додаток  4                   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</si>
  <si>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</si>
  <si>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                             ЗАТВЕРДЖЕНО                         </t>
  </si>
  <si>
    <t>рішенням __________________________________________________</t>
  </si>
  <si>
    <t>(найменування органу місцевого самоврядування)</t>
  </si>
  <si>
    <t>(посадова особа ліцензіата)</t>
  </si>
  <si>
    <t>від _____________________________ №_____________________________</t>
  </si>
  <si>
    <t>(підпис)</t>
  </si>
  <si>
    <t>(П.І.Б.)</t>
  </si>
  <si>
    <t>КП "Кривбасводоканал"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</si>
  <si>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</si>
  <si>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</si>
  <si>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</si>
  <si>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</si>
  <si>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</si>
  <si>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тис.грн. (без ПДВ)</t>
  </si>
  <si>
    <t xml:space="preserve"> Сума інших залучених коштів, що підлягає поверненню у планованому періоді, тис.грн. (без ПДВ)</t>
  </si>
  <si>
    <t>Кошти, що враховуються    у структурі тарифів гр.5 + гр.6. + гр.11 + гр.12 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</si>
  <si>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</si>
  <si>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</si>
  <si>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</si>
  <si>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</si>
  <si>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(кВт/год/рік)</t>
  </si>
  <si>
    <t>Економія фонду заробітної плати (тис. грн/рік)</t>
  </si>
  <si>
    <t>Економічний ефект (тис. грн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</si>
  <si>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</si>
  <si>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</si>
  <si>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</si>
  <si>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підрядний</t>
  </si>
  <si>
    <t>І кв.</t>
  </si>
  <si>
    <t>ІІ кв.</t>
  </si>
  <si>
    <t>ІІІ кв.</t>
  </si>
  <si>
    <t>ІV кв.</t>
  </si>
  <si>
    <t>амортизаційні відрахування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</si>
  <si>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</si>
  <si>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</si>
  <si>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</si>
  <si>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</si>
  <si>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</si>
  <si>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</si>
  <si>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</si>
  <si>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</si>
  <si>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>1.1</t>
  </si>
  <si>
    <t>Заходи зі зниження питомих витрат, а також втрат ресурсів, з них:</t>
  </si>
  <si>
    <t>-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</si>
  <si>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</si>
  <si>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</si>
  <si>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</si>
  <si>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</si>
  <si>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>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</si>
  <si>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</si>
  <si>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</si>
  <si>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</si>
  <si>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</si>
  <si>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</si>
  <si>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</si>
  <si>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</si>
  <si>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</si>
  <si>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</si>
  <si>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</si>
  <si>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</si>
  <si>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</si>
  <si>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</si>
  <si>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</si>
  <si>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>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</si>
  <si>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</si>
  <si>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</si>
  <si>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</si>
  <si>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</si>
  <si>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</si>
  <si>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t>2.1</t>
  </si>
  <si>
    <t>2.1.1</t>
  </si>
  <si>
    <t>1 од.</t>
  </si>
  <si>
    <t>2.1.2</t>
  </si>
  <si>
    <t>Усього за підпунктом 2.1</t>
  </si>
  <si>
    <t>2.2</t>
  </si>
  <si>
    <t xml:space="preserve"> Усього за підпунктом  2.2</t>
  </si>
  <si>
    <t>2.3</t>
  </si>
  <si>
    <t xml:space="preserve"> Усього за підпунктом 2.3</t>
  </si>
  <si>
    <t>2.4</t>
  </si>
  <si>
    <t>Усього за підпунктом  2.4</t>
  </si>
  <si>
    <t>2.5</t>
  </si>
  <si>
    <t>2.5.1</t>
  </si>
  <si>
    <t>Усього за підпунктом  2.5</t>
  </si>
  <si>
    <t>2.6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</si>
  <si>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</si>
  <si>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</si>
  <si>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</si>
  <si>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</si>
  <si>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</si>
  <si>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</si>
  <si>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1.8.2</t>
  </si>
  <si>
    <t>1.8.1</t>
  </si>
  <si>
    <t>Придбання хлораторів</t>
  </si>
  <si>
    <t>Придбання лабораторного обладнання</t>
  </si>
  <si>
    <t>4 од.</t>
  </si>
  <si>
    <t xml:space="preserve"> 2 од.</t>
  </si>
  <si>
    <t>Придбання мембранних насосів-дозаторів</t>
  </si>
  <si>
    <t>2.1.3.</t>
  </si>
  <si>
    <t>2.3.1.</t>
  </si>
  <si>
    <t xml:space="preserve">Впровадження системи автоматизованого контролю SCADA </t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</si>
  <si>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</si>
  <si>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водовідведення, з урахуванням:</t>
    </r>
  </si>
  <si>
    <t>2.6.1.</t>
  </si>
  <si>
    <t>1.5.1.</t>
  </si>
  <si>
    <t>2.3.2.</t>
  </si>
  <si>
    <t>1.1.1.</t>
  </si>
  <si>
    <t>1.5.2.</t>
  </si>
  <si>
    <t xml:space="preserve">0,5 од </t>
  </si>
  <si>
    <t>Капітальний ремонт напірного колектора по вул. Нахімова від КНС-68 до ВБК, м. Кривий Ріг, Дніпропетровської області.</t>
  </si>
  <si>
    <t>Капітальний ремонт напірного колектора по вул. Нахімова (стадіон), м. Кривий Ріг, Дніпропетровської області.</t>
  </si>
  <si>
    <t>Придбання лабораторного стенду систем автоматизації на базі ПЧ</t>
  </si>
  <si>
    <t>Придбання силових трансформаторів КНС</t>
  </si>
  <si>
    <t>6 од.</t>
  </si>
  <si>
    <t>1344 м</t>
  </si>
  <si>
    <t>2.5.2.</t>
  </si>
  <si>
    <t xml:space="preserve">2.6.2. </t>
  </si>
  <si>
    <t xml:space="preserve">Придбання геодезичного обладнання </t>
  </si>
  <si>
    <t>12 од.</t>
  </si>
  <si>
    <t>3 од.</t>
  </si>
  <si>
    <t>1.1.2.</t>
  </si>
  <si>
    <t>832 м.</t>
  </si>
  <si>
    <t>974 м.</t>
  </si>
  <si>
    <t>Головний інженер                                                                                             С.А. Гончаренко</t>
  </si>
  <si>
    <t>1.1.3.</t>
  </si>
  <si>
    <t>Заміна насосного обладнання на водопровідних насосних станцій</t>
  </si>
  <si>
    <t>1.5.3.</t>
  </si>
  <si>
    <t>Придбання програмного забезпечення для взаємодії з юридичними особами</t>
  </si>
  <si>
    <t>Річний  інвестиційний план на 2021 рік (зі змінами)</t>
  </si>
  <si>
    <t xml:space="preserve"> 8 од.</t>
  </si>
  <si>
    <t>2.6.3.</t>
  </si>
  <si>
    <t>2.6.4.</t>
  </si>
  <si>
    <t>2.6.5.</t>
  </si>
  <si>
    <t>Придбання електропечі камерної лабораторної</t>
  </si>
  <si>
    <t>Придбання стерилізатора парового</t>
  </si>
  <si>
    <t>Придбання аналізатору вольтамперметричного з державною повіркою</t>
  </si>
  <si>
    <t>2 од</t>
  </si>
  <si>
    <t>2.6.6.</t>
  </si>
  <si>
    <t>Заміна насосного обладнання на каналізаційних насосних станціях (КНС-1,38,3,75,66,2,39,10,7)</t>
  </si>
  <si>
    <t xml:space="preserve">171 м </t>
  </si>
  <si>
    <t>Придбання спектрофотометру</t>
  </si>
  <si>
    <t xml:space="preserve">   5 од.</t>
  </si>
  <si>
    <t>2.6.7.</t>
  </si>
  <si>
    <t>2.6.8.</t>
  </si>
  <si>
    <t>Придбання лабораторних ваг</t>
  </si>
  <si>
    <t xml:space="preserve">Придбання кондуктометра лабораторного </t>
  </si>
  <si>
    <t>2.5.3.</t>
  </si>
  <si>
    <t xml:space="preserve"> С.Ю. Марков </t>
  </si>
  <si>
    <t>Директор КП "Кривбасводоканал"</t>
  </si>
  <si>
    <t>252 м</t>
  </si>
  <si>
    <t>Капітальний ремонт водопровідної мережі  по вул. Володимира Бизова від вул. Святогеоргіївська до пр. Металургів, Металургійний район, м. Кривий Ріг, Дніпропетровської області</t>
  </si>
  <si>
    <t>Капітальний ремонт водопровідної мережі  по вул.Алмазна від вул. Бахчисарайська до вул. Голубина, Центрально-Міський  район, м. Кривий Ріг, Дніпропетровської обл.</t>
  </si>
  <si>
    <t xml:space="preserve">Реконструкція правої нитки напірного каналізаційного колектору від КНС-44 І -частина, сел. Новоіванівка , Криворізького району Дніпропетровської </t>
  </si>
  <si>
    <t>2 100 000,00</t>
  </si>
  <si>
    <t>1 283 575,00</t>
  </si>
  <si>
    <t>2.3.3.</t>
  </si>
  <si>
    <t xml:space="preserve">Придбання серверного обладнання для системи автоматизованого контролю SCADA </t>
  </si>
  <si>
    <t>2 комп.</t>
  </si>
  <si>
    <t xml:space="preserve"> "     10     "          червня                 2021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</si>
</sst>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7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4" fillId="0" borderId="2" xfId="0" applyFont="1" applyBorder="1"/>
    <xf numFmtId="2" fontId="9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 wrapText="1"/>
    </xf>
    <xf numFmtId="43" fontId="7" fillId="4" borderId="2" xfId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" fontId="5" fillId="4" borderId="4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3" fontId="7" fillId="4" borderId="2" xfId="1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wrapText="1"/>
    </xf>
    <xf numFmtId="43" fontId="7" fillId="4" borderId="2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/>
    <xf numFmtId="0" fontId="6" fillId="0" borderId="0" xfId="0" applyFont="1"/>
    <xf numFmtId="4" fontId="4" fillId="0" borderId="0" xfId="0" applyNumberFormat="1" applyFont="1"/>
    <xf numFmtId="4" fontId="3" fillId="0" borderId="0" xfId="0" applyNumberFormat="1" applyFont="1"/>
    <xf numFmtId="43" fontId="7" fillId="4" borderId="2" xfId="0" applyNumberFormat="1" applyFont="1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2" fontId="2" fillId="4" borderId="2" xfId="0" applyNumberFormat="1" applyFont="1" applyFill="1" applyBorder="1" applyAlignment="1">
      <alignment vertical="center"/>
    </xf>
    <xf numFmtId="43" fontId="2" fillId="4" borderId="2" xfId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3" fontId="7" fillId="4" borderId="2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11" fillId="4" borderId="2" xfId="0" applyFont="1" applyFill="1" applyBorder="1" applyAlignment="1">
      <alignment horizontal="lef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2" fillId="0" borderId="2" xfId="0" applyNumberFormat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center" vertical="center"/>
    </xf>
    <xf numFmtId="2" fontId="4" fillId="0" borderId="0" xfId="0" applyNumberFormat="1" applyFont="1" applyFill="1"/>
    <xf numFmtId="4" fontId="2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2" fillId="4" borderId="15" xfId="0" applyNumberFormat="1" applyFont="1" applyFill="1" applyBorder="1" applyAlignment="1">
      <alignment horizontal="center" vertical="center"/>
    </xf>
    <xf numFmtId="43" fontId="2" fillId="4" borderId="9" xfId="1" applyFont="1" applyFill="1" applyBorder="1" applyAlignment="1">
      <alignment horizontal="center" vertical="center"/>
    </xf>
    <xf numFmtId="2" fontId="2" fillId="4" borderId="9" xfId="1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vertical="center"/>
    </xf>
    <xf numFmtId="2" fontId="2" fillId="4" borderId="7" xfId="0" applyNumberFormat="1" applyFont="1" applyFill="1" applyBorder="1" applyAlignment="1">
      <alignment vertical="center" wrapText="1"/>
    </xf>
    <xf numFmtId="43" fontId="7" fillId="4" borderId="7" xfId="1" applyFont="1" applyFill="1" applyBorder="1" applyAlignment="1">
      <alignment horizontal="center" vertical="center"/>
    </xf>
    <xf numFmtId="2" fontId="2" fillId="4" borderId="7" xfId="1" applyNumberFormat="1" applyFont="1" applyFill="1" applyBorder="1" applyAlignment="1">
      <alignment horizontal="center" vertical="center"/>
    </xf>
    <xf numFmtId="2" fontId="16" fillId="4" borderId="9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4" fontId="12" fillId="0" borderId="0" xfId="0" applyNumberFormat="1" applyFont="1"/>
    <xf numFmtId="43" fontId="4" fillId="0" borderId="0" xfId="0" applyNumberFormat="1" applyFont="1"/>
    <xf numFmtId="0" fontId="4" fillId="0" borderId="2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2" fontId="2" fillId="4" borderId="2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" fontId="4" fillId="4" borderId="0" xfId="0" applyNumberFormat="1" applyFont="1" applyFill="1"/>
    <xf numFmtId="0" fontId="5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3" fontId="12" fillId="0" borderId="0" xfId="0" applyNumberFormat="1" applyFont="1"/>
    <xf numFmtId="4" fontId="2" fillId="4" borderId="4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1%20&#1095;&#1077;&#1088;&#1074;&#1085;&#1103;/&#1055;&#1086;&#1088;&#1110;&#1074;&#1085;&#1103;&#1083;&#1100;&#1085;&#1072;%20&#1090;&#1072;&#1073;&#1083;&#1080;&#1094;&#1103;%20&#1048;&#1055;%202021%20&#1079;&#1084;&#1110;&#108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 Порівняння"/>
    </sheetNames>
    <sheetDataSet>
      <sheetData sheetId="0">
        <row r="58">
          <cell r="D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7"/>
  <sheetViews>
    <sheetView tabSelected="1" view="pageBreakPreview" topLeftCell="D76" zoomScale="46" zoomScaleNormal="50" zoomScaleSheetLayoutView="46" workbookViewId="0">
      <selection activeCell="A10" sqref="A10:X10"/>
    </sheetView>
  </sheetViews>
  <sheetFormatPr defaultColWidth="8.88671875" defaultRowHeight="16.8" x14ac:dyDescent="0.3"/>
  <cols>
    <col min="1" max="1" width="10.33203125" style="6" customWidth="1"/>
    <col min="2" max="2" width="44.33203125" style="6" customWidth="1"/>
    <col min="3" max="3" width="13.33203125" style="6" customWidth="1"/>
    <col min="4" max="4" width="16.109375" style="6" customWidth="1"/>
    <col min="5" max="5" width="18.88671875" style="6" customWidth="1"/>
    <col min="6" max="6" width="12.44140625" style="6" customWidth="1"/>
    <col min="7" max="7" width="14.33203125" style="6" customWidth="1"/>
    <col min="8" max="8" width="12.88671875" style="6" customWidth="1"/>
    <col min="9" max="9" width="13.109375" style="6" customWidth="1"/>
    <col min="10" max="10" width="18.5546875" style="6" customWidth="1"/>
    <col min="11" max="12" width="14" style="6" customWidth="1"/>
    <col min="13" max="13" width="15.109375" style="37" customWidth="1"/>
    <col min="14" max="14" width="15.44140625" style="6" customWidth="1"/>
    <col min="15" max="15" width="12.5546875" style="6" customWidth="1"/>
    <col min="16" max="16" width="15.33203125" style="6" customWidth="1"/>
    <col min="17" max="17" width="14.109375" style="6" customWidth="1"/>
    <col min="18" max="18" width="16.109375" style="6" customWidth="1"/>
    <col min="19" max="19" width="16.33203125" style="6" customWidth="1"/>
    <col min="20" max="20" width="9" style="66" customWidth="1"/>
    <col min="21" max="21" width="6.88671875" style="6" customWidth="1"/>
    <col min="22" max="22" width="10.6640625" style="6" customWidth="1"/>
    <col min="23" max="23" width="7" style="6" customWidth="1"/>
    <col min="24" max="24" width="13.88671875" style="66" customWidth="1"/>
    <col min="25" max="25" width="22.33203125" style="6" customWidth="1"/>
    <col min="26" max="965" width="14.44140625" style="6" customWidth="1"/>
    <col min="966" max="16384" width="8.88671875" style="6"/>
  </cols>
  <sheetData>
    <row r="1" spans="1:24" ht="80.2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139" t="s">
        <v>0</v>
      </c>
      <c r="R1" s="139"/>
      <c r="S1" s="139"/>
      <c r="T1" s="139"/>
      <c r="U1" s="139"/>
      <c r="V1" s="139"/>
      <c r="W1" s="139"/>
      <c r="X1" s="139"/>
    </row>
    <row r="2" spans="1:24" ht="25.5" customHeight="1" x14ac:dyDescent="0.3">
      <c r="A2" s="1"/>
      <c r="B2" s="140" t="s">
        <v>1</v>
      </c>
      <c r="C2" s="140"/>
      <c r="D2" s="140"/>
      <c r="E2" s="140"/>
      <c r="F2" s="3"/>
      <c r="G2" s="3"/>
      <c r="H2" s="3"/>
      <c r="I2" s="3"/>
      <c r="J2" s="3"/>
      <c r="K2" s="3"/>
      <c r="L2" s="3"/>
      <c r="M2" s="141" t="s">
        <v>2</v>
      </c>
      <c r="N2" s="141"/>
      <c r="O2" s="141"/>
      <c r="P2" s="141"/>
      <c r="Q2" s="7"/>
      <c r="R2" s="7"/>
      <c r="S2" s="8"/>
      <c r="T2" s="9"/>
      <c r="U2" s="8"/>
      <c r="V2" s="8"/>
      <c r="W2" s="8"/>
      <c r="X2" s="9"/>
    </row>
    <row r="3" spans="1:24" ht="18.75" customHeight="1" x14ac:dyDescent="0.3">
      <c r="A3" s="1"/>
      <c r="B3" s="142" t="s">
        <v>3</v>
      </c>
      <c r="C3" s="142"/>
      <c r="D3" s="142"/>
      <c r="E3" s="142"/>
      <c r="F3" s="3"/>
      <c r="G3" s="3"/>
      <c r="H3" s="3"/>
      <c r="I3" s="3"/>
      <c r="J3" s="3"/>
      <c r="K3" s="3"/>
      <c r="L3" s="3"/>
      <c r="M3" s="143" t="s">
        <v>148</v>
      </c>
      <c r="N3" s="143"/>
      <c r="O3" s="143"/>
      <c r="P3" s="143"/>
      <c r="Q3" s="7"/>
      <c r="R3" s="7"/>
      <c r="S3" s="8"/>
      <c r="T3" s="9"/>
      <c r="U3" s="8"/>
      <c r="V3" s="8"/>
      <c r="W3" s="8"/>
      <c r="X3" s="9"/>
    </row>
    <row r="4" spans="1:24" ht="18.75" customHeight="1" x14ac:dyDescent="0.3">
      <c r="A4" s="1"/>
      <c r="B4" s="144" t="s">
        <v>4</v>
      </c>
      <c r="C4" s="144"/>
      <c r="D4" s="144"/>
      <c r="E4" s="144"/>
      <c r="F4" s="3"/>
      <c r="G4" s="3"/>
      <c r="H4" s="3"/>
      <c r="I4" s="3"/>
      <c r="J4" s="3"/>
      <c r="K4" s="3"/>
      <c r="L4" s="3"/>
      <c r="M4" s="145" t="s">
        <v>5</v>
      </c>
      <c r="N4" s="145"/>
      <c r="O4" s="145"/>
      <c r="P4" s="145"/>
      <c r="Q4" s="7"/>
      <c r="R4" s="7"/>
      <c r="S4" s="8"/>
      <c r="T4" s="9"/>
      <c r="U4" s="8"/>
      <c r="V4" s="8"/>
      <c r="W4" s="8"/>
      <c r="X4" s="9"/>
    </row>
    <row r="5" spans="1:24" ht="28.5" customHeight="1" x14ac:dyDescent="0.3">
      <c r="A5" s="1"/>
      <c r="B5" s="146" t="s">
        <v>6</v>
      </c>
      <c r="C5" s="146"/>
      <c r="D5" s="146"/>
      <c r="E5" s="146"/>
      <c r="F5" s="3"/>
      <c r="G5" s="3"/>
      <c r="H5" s="3"/>
      <c r="I5" s="3"/>
      <c r="J5" s="3"/>
      <c r="K5" s="3"/>
      <c r="L5" s="3"/>
      <c r="M5" s="147" t="s">
        <v>147</v>
      </c>
      <c r="N5" s="147"/>
      <c r="O5" s="147"/>
      <c r="P5" s="147"/>
      <c r="Q5" s="7"/>
      <c r="R5" s="8"/>
      <c r="S5" s="8"/>
      <c r="T5" s="9"/>
      <c r="U5" s="8"/>
      <c r="V5" s="8"/>
      <c r="W5" s="8"/>
      <c r="X5" s="9"/>
    </row>
    <row r="6" spans="1:24" ht="17.25" customHeight="1" x14ac:dyDescent="0.3">
      <c r="A6" s="1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145" t="s">
        <v>7</v>
      </c>
      <c r="N6" s="145"/>
      <c r="O6" s="145" t="s">
        <v>8</v>
      </c>
      <c r="P6" s="145"/>
      <c r="Q6" s="7"/>
      <c r="R6" s="7"/>
      <c r="S6" s="8"/>
      <c r="T6" s="9"/>
      <c r="U6" s="8"/>
      <c r="V6" s="8"/>
      <c r="W6" s="8"/>
      <c r="X6" s="9"/>
    </row>
    <row r="7" spans="1:24" ht="24" customHeight="1" x14ac:dyDescent="0.3">
      <c r="A7" s="1"/>
      <c r="B7" s="2"/>
      <c r="C7" s="11"/>
      <c r="D7" s="11"/>
      <c r="E7" s="11"/>
      <c r="F7" s="3"/>
      <c r="G7" s="3"/>
      <c r="H7" s="3"/>
      <c r="I7" s="3"/>
      <c r="J7" s="3"/>
      <c r="K7" s="12"/>
      <c r="L7" s="12"/>
      <c r="M7" s="146" t="s">
        <v>158</v>
      </c>
      <c r="N7" s="146"/>
      <c r="O7" s="146"/>
      <c r="P7" s="146"/>
      <c r="Q7" s="146"/>
      <c r="R7" s="8"/>
      <c r="S7" s="8"/>
      <c r="T7" s="9"/>
      <c r="U7" s="8"/>
      <c r="V7" s="8"/>
      <c r="W7" s="8"/>
      <c r="X7" s="9"/>
    </row>
    <row r="8" spans="1:24" ht="22.5" customHeight="1" x14ac:dyDescent="0.3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7"/>
      <c r="R8" s="7"/>
      <c r="S8" s="8"/>
      <c r="T8" s="9"/>
      <c r="U8" s="8"/>
      <c r="V8" s="8"/>
      <c r="W8" s="8"/>
      <c r="X8" s="9"/>
    </row>
    <row r="9" spans="1:24" ht="30.75" customHeight="1" x14ac:dyDescent="0.3">
      <c r="A9" s="148" t="s">
        <v>128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ht="27" customHeight="1" x14ac:dyDescent="0.3">
      <c r="A10" s="149" t="s">
        <v>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ht="31.5" customHeight="1" x14ac:dyDescent="0.3">
      <c r="A11" s="150" t="s">
        <v>10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ht="52.5" customHeight="1" x14ac:dyDescent="0.3">
      <c r="A12" s="151" t="s">
        <v>11</v>
      </c>
      <c r="B12" s="151" t="s">
        <v>12</v>
      </c>
      <c r="C12" s="151" t="s">
        <v>13</v>
      </c>
      <c r="D12" s="154" t="s">
        <v>14</v>
      </c>
      <c r="E12" s="155"/>
      <c r="F12" s="155"/>
      <c r="G12" s="155"/>
      <c r="H12" s="155"/>
      <c r="I12" s="155"/>
      <c r="J12" s="156"/>
      <c r="K12" s="151" t="s">
        <v>15</v>
      </c>
      <c r="L12" s="151" t="s">
        <v>16</v>
      </c>
      <c r="M12" s="151" t="s">
        <v>17</v>
      </c>
      <c r="N12" s="154" t="s">
        <v>18</v>
      </c>
      <c r="O12" s="156"/>
      <c r="P12" s="157" t="s">
        <v>19</v>
      </c>
      <c r="Q12" s="158"/>
      <c r="R12" s="158"/>
      <c r="S12" s="159"/>
      <c r="T12" s="160" t="s">
        <v>20</v>
      </c>
      <c r="U12" s="160" t="s">
        <v>21</v>
      </c>
      <c r="V12" s="160" t="s">
        <v>22</v>
      </c>
      <c r="W12" s="160" t="s">
        <v>23</v>
      </c>
      <c r="X12" s="160" t="s">
        <v>24</v>
      </c>
    </row>
    <row r="13" spans="1:24" ht="15.75" customHeight="1" x14ac:dyDescent="0.3">
      <c r="A13" s="152"/>
      <c r="B13" s="152"/>
      <c r="C13" s="152"/>
      <c r="D13" s="151" t="s">
        <v>25</v>
      </c>
      <c r="E13" s="154" t="s">
        <v>26</v>
      </c>
      <c r="F13" s="155"/>
      <c r="G13" s="155"/>
      <c r="H13" s="155"/>
      <c r="I13" s="155"/>
      <c r="J13" s="156"/>
      <c r="K13" s="152"/>
      <c r="L13" s="152"/>
      <c r="M13" s="152"/>
      <c r="N13" s="151" t="s">
        <v>27</v>
      </c>
      <c r="O13" s="151" t="s">
        <v>28</v>
      </c>
      <c r="P13" s="151" t="s">
        <v>29</v>
      </c>
      <c r="Q13" s="151" t="s">
        <v>30</v>
      </c>
      <c r="R13" s="151" t="s">
        <v>31</v>
      </c>
      <c r="S13" s="151" t="s">
        <v>32</v>
      </c>
      <c r="T13" s="161"/>
      <c r="U13" s="161"/>
      <c r="V13" s="161"/>
      <c r="W13" s="161"/>
      <c r="X13" s="161"/>
    </row>
    <row r="14" spans="1:24" ht="72" customHeight="1" x14ac:dyDescent="0.3">
      <c r="A14" s="152"/>
      <c r="B14" s="152"/>
      <c r="C14" s="152"/>
      <c r="D14" s="152"/>
      <c r="E14" s="151" t="s">
        <v>33</v>
      </c>
      <c r="F14" s="151" t="s">
        <v>34</v>
      </c>
      <c r="G14" s="151" t="s">
        <v>35</v>
      </c>
      <c r="H14" s="151" t="s">
        <v>36</v>
      </c>
      <c r="I14" s="154" t="s">
        <v>37</v>
      </c>
      <c r="J14" s="156"/>
      <c r="K14" s="152"/>
      <c r="L14" s="152"/>
      <c r="M14" s="152"/>
      <c r="N14" s="152"/>
      <c r="O14" s="152"/>
      <c r="P14" s="152"/>
      <c r="Q14" s="152"/>
      <c r="R14" s="152"/>
      <c r="S14" s="152"/>
      <c r="T14" s="161"/>
      <c r="U14" s="161"/>
      <c r="V14" s="161"/>
      <c r="W14" s="161"/>
      <c r="X14" s="161"/>
    </row>
    <row r="15" spans="1:24" ht="90" customHeight="1" x14ac:dyDescent="0.3">
      <c r="A15" s="153"/>
      <c r="B15" s="153"/>
      <c r="C15" s="153"/>
      <c r="D15" s="153"/>
      <c r="E15" s="153"/>
      <c r="F15" s="153"/>
      <c r="G15" s="153"/>
      <c r="H15" s="153"/>
      <c r="I15" s="13" t="s">
        <v>38</v>
      </c>
      <c r="J15" s="13" t="s">
        <v>39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62"/>
      <c r="U15" s="162"/>
      <c r="V15" s="162"/>
      <c r="W15" s="162"/>
      <c r="X15" s="162"/>
    </row>
    <row r="16" spans="1:24" ht="15.75" customHeight="1" x14ac:dyDescent="0.3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>
        <v>7</v>
      </c>
      <c r="H16" s="14">
        <v>8</v>
      </c>
      <c r="I16" s="14">
        <v>9</v>
      </c>
      <c r="J16" s="14">
        <v>10</v>
      </c>
      <c r="K16" s="15">
        <v>11</v>
      </c>
      <c r="L16" s="15">
        <v>12</v>
      </c>
      <c r="M16" s="15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</row>
    <row r="17" spans="1:42" ht="18.75" customHeight="1" x14ac:dyDescent="0.3">
      <c r="A17" s="16" t="s">
        <v>40</v>
      </c>
      <c r="B17" s="163" t="s">
        <v>41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5"/>
    </row>
    <row r="18" spans="1:42" ht="16.5" customHeight="1" x14ac:dyDescent="0.3">
      <c r="A18" s="163" t="s">
        <v>101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5"/>
    </row>
    <row r="19" spans="1:42" ht="19.5" customHeight="1" x14ac:dyDescent="0.3">
      <c r="A19" s="77" t="s">
        <v>42</v>
      </c>
      <c r="B19" s="166" t="s">
        <v>43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8"/>
    </row>
    <row r="20" spans="1:42" s="98" customFormat="1" ht="87" customHeight="1" x14ac:dyDescent="0.3">
      <c r="A20" s="96" t="s">
        <v>106</v>
      </c>
      <c r="B20" s="88" t="s">
        <v>150</v>
      </c>
      <c r="C20" s="87" t="s">
        <v>121</v>
      </c>
      <c r="D20" s="87">
        <v>2613.0100000000002</v>
      </c>
      <c r="E20" s="87">
        <v>2613.0100000000002</v>
      </c>
      <c r="F20" s="97" t="s">
        <v>44</v>
      </c>
      <c r="G20" s="97" t="s">
        <v>44</v>
      </c>
      <c r="H20" s="97" t="s">
        <v>44</v>
      </c>
      <c r="I20" s="97" t="s">
        <v>44</v>
      </c>
      <c r="J20" s="97" t="s">
        <v>44</v>
      </c>
      <c r="K20" s="97" t="s">
        <v>44</v>
      </c>
      <c r="L20" s="97" t="s">
        <v>44</v>
      </c>
      <c r="M20" s="87">
        <f>2618.21-5.2</f>
        <v>2613.0100000000002</v>
      </c>
      <c r="N20" s="87">
        <v>2613.0100000000002</v>
      </c>
      <c r="O20" s="122" t="s">
        <v>44</v>
      </c>
      <c r="P20" s="87" t="s">
        <v>44</v>
      </c>
      <c r="Q20" s="87" t="s">
        <v>44</v>
      </c>
      <c r="R20" s="87">
        <v>2613.0100000000002</v>
      </c>
      <c r="S20" s="87" t="s">
        <v>44</v>
      </c>
      <c r="T20" s="99">
        <v>40</v>
      </c>
      <c r="U20" s="87" t="s">
        <v>44</v>
      </c>
      <c r="V20" s="87" t="s">
        <v>44</v>
      </c>
      <c r="W20" s="87" t="s">
        <v>44</v>
      </c>
      <c r="X20" s="87">
        <v>747.78</v>
      </c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</row>
    <row r="21" spans="1:42" s="100" customFormat="1" ht="91.95" customHeight="1" x14ac:dyDescent="0.3">
      <c r="A21" s="89" t="s">
        <v>120</v>
      </c>
      <c r="B21" s="88" t="s">
        <v>151</v>
      </c>
      <c r="C21" s="87" t="s">
        <v>122</v>
      </c>
      <c r="D21" s="87">
        <v>2717.12</v>
      </c>
      <c r="E21" s="87">
        <v>2717.12</v>
      </c>
      <c r="F21" s="97" t="s">
        <v>44</v>
      </c>
      <c r="G21" s="97" t="s">
        <v>44</v>
      </c>
      <c r="H21" s="97" t="s">
        <v>44</v>
      </c>
      <c r="I21" s="97" t="s">
        <v>44</v>
      </c>
      <c r="J21" s="97" t="s">
        <v>44</v>
      </c>
      <c r="K21" s="97" t="s">
        <v>44</v>
      </c>
      <c r="L21" s="97" t="s">
        <v>44</v>
      </c>
      <c r="M21" s="87">
        <v>2717.12</v>
      </c>
      <c r="N21" s="87">
        <v>2717.12</v>
      </c>
      <c r="O21" s="87" t="s">
        <v>44</v>
      </c>
      <c r="P21" s="87" t="s">
        <v>44</v>
      </c>
      <c r="Q21" s="87" t="s">
        <v>44</v>
      </c>
      <c r="R21" s="87">
        <v>2717.12</v>
      </c>
      <c r="S21" s="87" t="s">
        <v>44</v>
      </c>
      <c r="T21" s="99">
        <v>39</v>
      </c>
      <c r="U21" s="87" t="s">
        <v>44</v>
      </c>
      <c r="V21" s="87" t="s">
        <v>44</v>
      </c>
      <c r="W21" s="87" t="s">
        <v>44</v>
      </c>
      <c r="X21" s="87">
        <v>835.82</v>
      </c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19"/>
    </row>
    <row r="22" spans="1:42" s="109" customFormat="1" ht="51.75" customHeight="1" x14ac:dyDescent="0.3">
      <c r="A22" s="89" t="s">
        <v>124</v>
      </c>
      <c r="B22" s="88" t="s">
        <v>125</v>
      </c>
      <c r="C22" s="107" t="s">
        <v>72</v>
      </c>
      <c r="D22" s="123">
        <v>938.1</v>
      </c>
      <c r="E22" s="108">
        <v>0</v>
      </c>
      <c r="F22" s="97" t="s">
        <v>44</v>
      </c>
      <c r="G22" s="97" t="s">
        <v>44</v>
      </c>
      <c r="H22" s="97" t="s">
        <v>44</v>
      </c>
      <c r="I22" s="97" t="s">
        <v>44</v>
      </c>
      <c r="J22" s="104">
        <v>938.1</v>
      </c>
      <c r="K22" s="105" t="s">
        <v>44</v>
      </c>
      <c r="L22" s="105" t="s">
        <v>44</v>
      </c>
      <c r="M22" s="108">
        <v>938.1</v>
      </c>
      <c r="N22" s="108">
        <v>938.1</v>
      </c>
      <c r="O22" s="108" t="s">
        <v>44</v>
      </c>
      <c r="P22" s="108" t="s">
        <v>44</v>
      </c>
      <c r="Q22" s="108" t="s">
        <v>44</v>
      </c>
      <c r="R22" s="108">
        <v>938.1</v>
      </c>
      <c r="S22" s="108" t="s">
        <v>44</v>
      </c>
      <c r="T22" s="128">
        <v>67</v>
      </c>
      <c r="U22" s="108" t="s">
        <v>44</v>
      </c>
      <c r="V22" s="128">
        <v>209862</v>
      </c>
      <c r="W22" s="108" t="s">
        <v>44</v>
      </c>
      <c r="X22" s="87">
        <v>398.74</v>
      </c>
    </row>
    <row r="23" spans="1:42" ht="27" customHeight="1" x14ac:dyDescent="0.3">
      <c r="A23" s="169" t="s">
        <v>45</v>
      </c>
      <c r="B23" s="170"/>
      <c r="C23" s="171"/>
      <c r="D23" s="52">
        <f>SUM(D20:D22)</f>
        <v>6268.2300000000005</v>
      </c>
      <c r="E23" s="52">
        <f>SUM(E20:E22)</f>
        <v>5330.13</v>
      </c>
      <c r="F23" s="52" t="s">
        <v>44</v>
      </c>
      <c r="G23" s="52" t="s">
        <v>44</v>
      </c>
      <c r="H23" s="52" t="s">
        <v>44</v>
      </c>
      <c r="I23" s="52" t="s">
        <v>44</v>
      </c>
      <c r="J23" s="105">
        <f>SUM(J22)</f>
        <v>938.1</v>
      </c>
      <c r="K23" s="52" t="s">
        <v>44</v>
      </c>
      <c r="L23" s="52" t="s">
        <v>44</v>
      </c>
      <c r="M23" s="52">
        <f>SUM(M20:M22)</f>
        <v>6268.2300000000005</v>
      </c>
      <c r="N23" s="52">
        <f>SUM(N20:N22)</f>
        <v>6268.2300000000005</v>
      </c>
      <c r="O23" s="52" t="s">
        <v>44</v>
      </c>
      <c r="P23" s="52" t="s">
        <v>44</v>
      </c>
      <c r="Q23" s="52" t="s">
        <v>44</v>
      </c>
      <c r="R23" s="57">
        <f>SUM(R20:R22)</f>
        <v>6268.2300000000005</v>
      </c>
      <c r="S23" s="78" t="s">
        <v>44</v>
      </c>
      <c r="T23" s="85">
        <f>SUM(T20:T22)</f>
        <v>146</v>
      </c>
      <c r="U23" s="57" t="s">
        <v>44</v>
      </c>
      <c r="V23" s="85">
        <f>SUM(V22)</f>
        <v>209862</v>
      </c>
      <c r="W23" s="57" t="s">
        <v>44</v>
      </c>
      <c r="X23" s="57">
        <f>SUM(X20:X22)</f>
        <v>1982.34</v>
      </c>
      <c r="Y23" s="67" t="e">
        <f>R23+Q23</f>
        <v>#VALUE!</v>
      </c>
    </row>
    <row r="24" spans="1:42" ht="16.5" customHeight="1" x14ac:dyDescent="0.3">
      <c r="A24" s="77" t="s">
        <v>46</v>
      </c>
      <c r="B24" s="172" t="s">
        <v>47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4"/>
    </row>
    <row r="25" spans="1:42" ht="17.25" customHeight="1" x14ac:dyDescent="0.3">
      <c r="A25" s="175" t="s">
        <v>48</v>
      </c>
      <c r="B25" s="175"/>
      <c r="C25" s="175"/>
      <c r="D25" s="23"/>
      <c r="E25" s="23"/>
      <c r="F25" s="23" t="s">
        <v>44</v>
      </c>
      <c r="G25" s="23" t="s">
        <v>44</v>
      </c>
      <c r="H25" s="23" t="s">
        <v>44</v>
      </c>
      <c r="I25" s="23" t="s">
        <v>44</v>
      </c>
      <c r="J25" s="23" t="s">
        <v>44</v>
      </c>
      <c r="K25" s="23" t="s">
        <v>44</v>
      </c>
      <c r="L25" s="23" t="s">
        <v>44</v>
      </c>
      <c r="M25" s="23"/>
      <c r="N25" s="23"/>
      <c r="O25" s="23" t="s">
        <v>44</v>
      </c>
      <c r="P25" s="23" t="s">
        <v>44</v>
      </c>
      <c r="Q25" s="23" t="s">
        <v>44</v>
      </c>
      <c r="R25" s="23" t="s">
        <v>44</v>
      </c>
      <c r="S25" s="57" t="s">
        <v>44</v>
      </c>
      <c r="T25" s="57" t="s">
        <v>44</v>
      </c>
      <c r="U25" s="57" t="s">
        <v>44</v>
      </c>
      <c r="V25" s="57" t="s">
        <v>44</v>
      </c>
      <c r="W25" s="57" t="s">
        <v>44</v>
      </c>
      <c r="X25" s="57" t="s">
        <v>44</v>
      </c>
    </row>
    <row r="26" spans="1:42" ht="12.75" customHeight="1" x14ac:dyDescent="0.3">
      <c r="A26" s="17" t="s">
        <v>49</v>
      </c>
      <c r="B26" s="176" t="s">
        <v>50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8"/>
    </row>
    <row r="27" spans="1:42" ht="15.75" customHeight="1" x14ac:dyDescent="0.3">
      <c r="A27" s="163" t="s">
        <v>51</v>
      </c>
      <c r="B27" s="164"/>
      <c r="C27" s="165"/>
      <c r="D27" s="17" t="s">
        <v>44</v>
      </c>
      <c r="E27" s="17" t="s">
        <v>44</v>
      </c>
      <c r="F27" s="17" t="s">
        <v>44</v>
      </c>
      <c r="G27" s="17" t="s">
        <v>44</v>
      </c>
      <c r="H27" s="17" t="s">
        <v>44</v>
      </c>
      <c r="I27" s="17" t="s">
        <v>44</v>
      </c>
      <c r="J27" s="17" t="s">
        <v>44</v>
      </c>
      <c r="K27" s="17" t="s">
        <v>44</v>
      </c>
      <c r="L27" s="17" t="s">
        <v>44</v>
      </c>
      <c r="M27" s="17" t="s">
        <v>44</v>
      </c>
      <c r="N27" s="17" t="s">
        <v>44</v>
      </c>
      <c r="O27" s="17" t="s">
        <v>44</v>
      </c>
      <c r="P27" s="17" t="s">
        <v>44</v>
      </c>
      <c r="Q27" s="17" t="s">
        <v>44</v>
      </c>
      <c r="R27" s="17" t="s">
        <v>44</v>
      </c>
      <c r="S27" s="17" t="s">
        <v>44</v>
      </c>
      <c r="T27" s="17" t="s">
        <v>44</v>
      </c>
      <c r="U27" s="17" t="s">
        <v>44</v>
      </c>
      <c r="V27" s="17" t="s">
        <v>44</v>
      </c>
      <c r="W27" s="17" t="s">
        <v>44</v>
      </c>
      <c r="X27" s="17" t="s">
        <v>44</v>
      </c>
    </row>
    <row r="28" spans="1:42" ht="12.75" customHeight="1" x14ac:dyDescent="0.3">
      <c r="A28" s="17" t="s">
        <v>52</v>
      </c>
      <c r="B28" s="176" t="s">
        <v>53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8"/>
    </row>
    <row r="29" spans="1:42" ht="15.75" customHeight="1" x14ac:dyDescent="0.3">
      <c r="A29" s="179" t="s">
        <v>54</v>
      </c>
      <c r="B29" s="180"/>
      <c r="C29" s="181"/>
      <c r="D29" s="25" t="s">
        <v>44</v>
      </c>
      <c r="E29" s="25" t="s">
        <v>44</v>
      </c>
      <c r="F29" s="25" t="s">
        <v>44</v>
      </c>
      <c r="G29" s="25" t="s">
        <v>44</v>
      </c>
      <c r="H29" s="25" t="s">
        <v>44</v>
      </c>
      <c r="I29" s="25" t="s">
        <v>44</v>
      </c>
      <c r="J29" s="25" t="s">
        <v>44</v>
      </c>
      <c r="K29" s="25" t="s">
        <v>44</v>
      </c>
      <c r="L29" s="25" t="s">
        <v>44</v>
      </c>
      <c r="M29" s="25" t="s">
        <v>44</v>
      </c>
      <c r="N29" s="25" t="s">
        <v>44</v>
      </c>
      <c r="O29" s="25" t="s">
        <v>44</v>
      </c>
      <c r="P29" s="25" t="s">
        <v>44</v>
      </c>
      <c r="Q29" s="25" t="s">
        <v>44</v>
      </c>
      <c r="R29" s="19" t="s">
        <v>44</v>
      </c>
      <c r="S29" s="19" t="s">
        <v>44</v>
      </c>
      <c r="T29" s="22" t="s">
        <v>44</v>
      </c>
      <c r="U29" s="22" t="s">
        <v>44</v>
      </c>
      <c r="V29" s="22" t="s">
        <v>44</v>
      </c>
      <c r="W29" s="22" t="s">
        <v>44</v>
      </c>
      <c r="X29" s="22" t="s">
        <v>44</v>
      </c>
    </row>
    <row r="30" spans="1:42" ht="24" customHeight="1" x14ac:dyDescent="0.3">
      <c r="A30" s="26" t="s">
        <v>55</v>
      </c>
      <c r="B30" s="182" t="s">
        <v>56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4"/>
    </row>
    <row r="31" spans="1:42" s="73" customFormat="1" ht="38.4" customHeight="1" x14ac:dyDescent="0.25">
      <c r="A31" s="73" t="s">
        <v>104</v>
      </c>
      <c r="B31" s="30" t="s">
        <v>100</v>
      </c>
      <c r="C31" s="92" t="s">
        <v>118</v>
      </c>
      <c r="D31" s="74">
        <v>3654</v>
      </c>
      <c r="E31" s="74">
        <v>3654</v>
      </c>
      <c r="F31" s="74" t="s">
        <v>44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5">
        <v>3654</v>
      </c>
      <c r="N31" s="75">
        <v>3654</v>
      </c>
      <c r="O31" s="31">
        <v>0</v>
      </c>
      <c r="P31" s="31">
        <v>0</v>
      </c>
      <c r="Q31" s="31">
        <v>0</v>
      </c>
      <c r="R31" s="74"/>
      <c r="S31" s="74">
        <v>3654</v>
      </c>
      <c r="T31" s="31" t="s">
        <v>44</v>
      </c>
      <c r="U31" s="31" t="s">
        <v>44</v>
      </c>
      <c r="V31" s="31">
        <v>0</v>
      </c>
      <c r="W31" s="31" t="s">
        <v>44</v>
      </c>
      <c r="X31" s="31">
        <v>0</v>
      </c>
    </row>
    <row r="32" spans="1:42" s="76" customFormat="1" ht="54" customHeight="1" x14ac:dyDescent="0.25">
      <c r="A32" s="113" t="s">
        <v>107</v>
      </c>
      <c r="B32" s="114" t="s">
        <v>111</v>
      </c>
      <c r="C32" s="110" t="s">
        <v>108</v>
      </c>
      <c r="D32" s="111">
        <v>77.5</v>
      </c>
      <c r="E32" s="111">
        <v>77.5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2">
        <v>77.5</v>
      </c>
      <c r="N32" s="116">
        <v>77.5</v>
      </c>
      <c r="O32" s="115" t="s">
        <v>44</v>
      </c>
      <c r="P32" s="115" t="s">
        <v>44</v>
      </c>
      <c r="Q32" s="112" t="s">
        <v>44</v>
      </c>
      <c r="R32" s="112">
        <v>77.5</v>
      </c>
      <c r="S32" s="111" t="s">
        <v>44</v>
      </c>
      <c r="T32" s="111" t="s">
        <v>44</v>
      </c>
      <c r="U32" s="111" t="s">
        <v>44</v>
      </c>
      <c r="V32" s="111" t="s">
        <v>44</v>
      </c>
      <c r="W32" s="111" t="s">
        <v>44</v>
      </c>
      <c r="X32" s="111" t="s">
        <v>44</v>
      </c>
    </row>
    <row r="33" spans="1:26" s="73" customFormat="1" ht="54" customHeight="1" x14ac:dyDescent="0.25">
      <c r="A33" s="73" t="s">
        <v>126</v>
      </c>
      <c r="B33" s="30" t="s">
        <v>127</v>
      </c>
      <c r="C33" s="95">
        <v>0.66</v>
      </c>
      <c r="D33" s="74">
        <v>110</v>
      </c>
      <c r="E33" s="75">
        <v>0</v>
      </c>
      <c r="F33" s="31">
        <v>0</v>
      </c>
      <c r="G33" s="31">
        <v>0</v>
      </c>
      <c r="H33" s="31">
        <v>0</v>
      </c>
      <c r="I33" s="31">
        <v>0</v>
      </c>
      <c r="J33" s="75">
        <v>110</v>
      </c>
      <c r="K33" s="31" t="s">
        <v>44</v>
      </c>
      <c r="L33" s="31" t="s">
        <v>44</v>
      </c>
      <c r="M33" s="75">
        <v>110</v>
      </c>
      <c r="N33" s="75">
        <v>110</v>
      </c>
      <c r="O33" s="31" t="s">
        <v>44</v>
      </c>
      <c r="P33" s="31" t="s">
        <v>44</v>
      </c>
      <c r="Q33" s="31" t="s">
        <v>44</v>
      </c>
      <c r="R33" s="74">
        <v>110</v>
      </c>
      <c r="S33" s="74" t="s">
        <v>44</v>
      </c>
      <c r="T33" s="74" t="s">
        <v>44</v>
      </c>
      <c r="U33" s="74" t="s">
        <v>44</v>
      </c>
      <c r="V33" s="74" t="s">
        <v>44</v>
      </c>
      <c r="W33" s="74" t="s">
        <v>44</v>
      </c>
      <c r="X33" s="74" t="s">
        <v>44</v>
      </c>
    </row>
    <row r="34" spans="1:26" ht="19.5" customHeight="1" x14ac:dyDescent="0.3">
      <c r="A34" s="185" t="s">
        <v>57</v>
      </c>
      <c r="B34" s="186"/>
      <c r="C34" s="187"/>
      <c r="D34" s="79">
        <f>SUM(D31:D33)</f>
        <v>3841.5</v>
      </c>
      <c r="E34" s="79">
        <f>SUM(E31:E33)</f>
        <v>3731.5</v>
      </c>
      <c r="F34" s="95" t="s">
        <v>44</v>
      </c>
      <c r="G34" s="80" t="s">
        <v>44</v>
      </c>
      <c r="H34" s="80" t="s">
        <v>44</v>
      </c>
      <c r="I34" s="80" t="s">
        <v>44</v>
      </c>
      <c r="J34" s="81">
        <f>SUM(J31:J33)</f>
        <v>110</v>
      </c>
      <c r="K34" s="80" t="s">
        <v>44</v>
      </c>
      <c r="L34" s="80" t="s">
        <v>44</v>
      </c>
      <c r="M34" s="79">
        <f>SUM(M31:M33)</f>
        <v>3841.5</v>
      </c>
      <c r="N34" s="79">
        <f>SUM(N31:N33)</f>
        <v>3841.5</v>
      </c>
      <c r="O34" s="80" t="s">
        <v>44</v>
      </c>
      <c r="P34" s="80" t="s">
        <v>44</v>
      </c>
      <c r="Q34" s="81" t="s">
        <v>44</v>
      </c>
      <c r="R34" s="79">
        <f>SUM(R31:R33)</f>
        <v>187.5</v>
      </c>
      <c r="S34" s="117">
        <f>SUM(S31:S33)</f>
        <v>3654</v>
      </c>
      <c r="T34" s="80" t="s">
        <v>44</v>
      </c>
      <c r="U34" s="80" t="s">
        <v>44</v>
      </c>
      <c r="V34" s="80" t="s">
        <v>44</v>
      </c>
      <c r="W34" s="80" t="s">
        <v>44</v>
      </c>
      <c r="X34" s="80" t="s">
        <v>44</v>
      </c>
    </row>
    <row r="35" spans="1:26" s="27" customFormat="1" x14ac:dyDescent="0.3">
      <c r="A35" s="19" t="s">
        <v>58</v>
      </c>
      <c r="B35" s="188" t="s">
        <v>59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Z35" s="86"/>
    </row>
    <row r="36" spans="1:26" ht="20.399999999999999" customHeight="1" x14ac:dyDescent="0.3">
      <c r="A36" s="179" t="s">
        <v>60</v>
      </c>
      <c r="B36" s="180"/>
      <c r="C36" s="181"/>
      <c r="D36" s="22" t="s">
        <v>44</v>
      </c>
      <c r="E36" s="22" t="s">
        <v>44</v>
      </c>
      <c r="F36" s="22" t="s">
        <v>44</v>
      </c>
      <c r="G36" s="22" t="s">
        <v>44</v>
      </c>
      <c r="H36" s="22" t="s">
        <v>44</v>
      </c>
      <c r="I36" s="22" t="s">
        <v>44</v>
      </c>
      <c r="J36" s="22" t="s">
        <v>44</v>
      </c>
      <c r="K36" s="22" t="s">
        <v>44</v>
      </c>
      <c r="L36" s="22" t="s">
        <v>44</v>
      </c>
      <c r="M36" s="22" t="s">
        <v>44</v>
      </c>
      <c r="N36" s="22" t="s">
        <v>44</v>
      </c>
      <c r="O36" s="20" t="s">
        <v>44</v>
      </c>
      <c r="P36" s="20" t="s">
        <v>44</v>
      </c>
      <c r="Q36" s="22" t="s">
        <v>44</v>
      </c>
      <c r="R36" s="22" t="s">
        <v>44</v>
      </c>
      <c r="S36" s="22" t="s">
        <v>44</v>
      </c>
      <c r="T36" s="22" t="s">
        <v>44</v>
      </c>
      <c r="U36" s="22" t="s">
        <v>44</v>
      </c>
      <c r="V36" s="22" t="s">
        <v>44</v>
      </c>
      <c r="W36" s="22" t="s">
        <v>44</v>
      </c>
      <c r="X36" s="22"/>
    </row>
    <row r="37" spans="1:26" ht="15.75" customHeight="1" x14ac:dyDescent="0.3">
      <c r="A37" s="19" t="s">
        <v>61</v>
      </c>
      <c r="B37" s="189" t="s">
        <v>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1"/>
    </row>
    <row r="38" spans="1:26" ht="14.25" customHeight="1" x14ac:dyDescent="0.3">
      <c r="A38" s="179" t="s">
        <v>63</v>
      </c>
      <c r="B38" s="180"/>
      <c r="C38" s="181"/>
      <c r="D38" s="19" t="s">
        <v>44</v>
      </c>
      <c r="E38" s="19" t="s">
        <v>44</v>
      </c>
      <c r="F38" s="19" t="s">
        <v>44</v>
      </c>
      <c r="G38" s="19" t="s">
        <v>44</v>
      </c>
      <c r="H38" s="19" t="s">
        <v>44</v>
      </c>
      <c r="I38" s="19" t="s">
        <v>44</v>
      </c>
      <c r="J38" s="19" t="s">
        <v>44</v>
      </c>
      <c r="K38" s="19" t="s">
        <v>44</v>
      </c>
      <c r="L38" s="19" t="s">
        <v>44</v>
      </c>
      <c r="M38" s="19" t="s">
        <v>44</v>
      </c>
      <c r="N38" s="19" t="s">
        <v>44</v>
      </c>
      <c r="O38" s="19" t="s">
        <v>44</v>
      </c>
      <c r="P38" s="19" t="s">
        <v>44</v>
      </c>
      <c r="Q38" s="19" t="s">
        <v>44</v>
      </c>
      <c r="R38" s="19" t="s">
        <v>44</v>
      </c>
      <c r="S38" s="19" t="s">
        <v>44</v>
      </c>
      <c r="T38" s="28" t="s">
        <v>44</v>
      </c>
      <c r="U38" s="19" t="s">
        <v>44</v>
      </c>
      <c r="V38" s="19" t="s">
        <v>44</v>
      </c>
      <c r="W38" s="19" t="s">
        <v>44</v>
      </c>
      <c r="X38" s="28" t="s">
        <v>44</v>
      </c>
    </row>
    <row r="39" spans="1:26" ht="21" hidden="1" customHeight="1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8"/>
      <c r="U39" s="19"/>
      <c r="V39" s="19"/>
      <c r="W39" s="19"/>
      <c r="X39" s="28"/>
    </row>
    <row r="40" spans="1:26" ht="18" customHeight="1" x14ac:dyDescent="0.3">
      <c r="A40" s="19" t="s">
        <v>64</v>
      </c>
      <c r="B40" s="192" t="s">
        <v>65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4"/>
    </row>
    <row r="41" spans="1:26" s="103" customFormat="1" ht="45.6" customHeight="1" x14ac:dyDescent="0.3">
      <c r="A41" s="89" t="s">
        <v>92</v>
      </c>
      <c r="B41" s="101" t="s">
        <v>94</v>
      </c>
      <c r="C41" s="89" t="s">
        <v>119</v>
      </c>
      <c r="D41" s="74">
        <v>3260</v>
      </c>
      <c r="E41" s="74">
        <v>3260</v>
      </c>
      <c r="F41" s="87" t="s">
        <v>44</v>
      </c>
      <c r="G41" s="87" t="s">
        <v>44</v>
      </c>
      <c r="H41" s="87" t="s">
        <v>44</v>
      </c>
      <c r="I41" s="87" t="s">
        <v>44</v>
      </c>
      <c r="J41" s="87" t="s">
        <v>44</v>
      </c>
      <c r="K41" s="87" t="s">
        <v>44</v>
      </c>
      <c r="L41" s="87" t="s">
        <v>44</v>
      </c>
      <c r="M41" s="102">
        <v>3260</v>
      </c>
      <c r="N41" s="102">
        <v>3260</v>
      </c>
      <c r="O41" s="87" t="s">
        <v>44</v>
      </c>
      <c r="P41" s="89">
        <v>23.33</v>
      </c>
      <c r="Q41" s="87" t="s">
        <v>44</v>
      </c>
      <c r="R41" s="87">
        <v>2005.5</v>
      </c>
      <c r="S41" s="87">
        <v>1231.17</v>
      </c>
      <c r="T41" s="87" t="s">
        <v>44</v>
      </c>
      <c r="U41" s="87" t="s">
        <v>44</v>
      </c>
      <c r="V41" s="87" t="s">
        <v>44</v>
      </c>
      <c r="W41" s="87" t="s">
        <v>44</v>
      </c>
      <c r="X41" s="87" t="s">
        <v>44</v>
      </c>
      <c r="Y41" s="103" t="e">
        <f>P41+Q41+R41</f>
        <v>#VALUE!</v>
      </c>
    </row>
    <row r="42" spans="1:26" ht="44.4" customHeight="1" x14ac:dyDescent="0.3">
      <c r="A42" s="29" t="s">
        <v>91</v>
      </c>
      <c r="B42" s="30" t="s">
        <v>93</v>
      </c>
      <c r="C42" s="19" t="s">
        <v>95</v>
      </c>
      <c r="D42" s="21">
        <v>1495.63</v>
      </c>
      <c r="E42" s="21">
        <v>1495.63</v>
      </c>
      <c r="F42" s="21" t="s">
        <v>44</v>
      </c>
      <c r="G42" s="21" t="s">
        <v>44</v>
      </c>
      <c r="H42" s="21" t="s">
        <v>44</v>
      </c>
      <c r="I42" s="21" t="s">
        <v>44</v>
      </c>
      <c r="J42" s="21" t="s">
        <v>44</v>
      </c>
      <c r="K42" s="21" t="s">
        <v>44</v>
      </c>
      <c r="L42" s="21" t="s">
        <v>44</v>
      </c>
      <c r="M42" s="21">
        <v>1495.63</v>
      </c>
      <c r="N42" s="21">
        <v>1495.63</v>
      </c>
      <c r="O42" s="21" t="s">
        <v>44</v>
      </c>
      <c r="P42" s="21" t="s">
        <v>44</v>
      </c>
      <c r="Q42" s="21" t="s">
        <v>44</v>
      </c>
      <c r="R42" s="21">
        <v>1495.63</v>
      </c>
      <c r="S42" s="21" t="s">
        <v>44</v>
      </c>
      <c r="T42" s="21" t="s">
        <v>44</v>
      </c>
      <c r="U42" s="21" t="s">
        <v>44</v>
      </c>
      <c r="V42" s="21" t="s">
        <v>44</v>
      </c>
      <c r="W42" s="21" t="s">
        <v>44</v>
      </c>
      <c r="X42" s="21" t="s">
        <v>44</v>
      </c>
    </row>
    <row r="43" spans="1:26" ht="20.25" customHeight="1" x14ac:dyDescent="0.3">
      <c r="A43" s="179" t="s">
        <v>66</v>
      </c>
      <c r="B43" s="180"/>
      <c r="C43" s="181"/>
      <c r="D43" s="31">
        <f>SUM(D41:D42)</f>
        <v>4755.63</v>
      </c>
      <c r="E43" s="31">
        <f>SUM(E41:E42)</f>
        <v>4755.63</v>
      </c>
      <c r="F43" s="25" t="s">
        <v>44</v>
      </c>
      <c r="G43" s="25" t="s">
        <v>44</v>
      </c>
      <c r="H43" s="25" t="s">
        <v>44</v>
      </c>
      <c r="I43" s="25" t="s">
        <v>44</v>
      </c>
      <c r="J43" s="25" t="s">
        <v>44</v>
      </c>
      <c r="K43" s="25" t="s">
        <v>44</v>
      </c>
      <c r="L43" s="25" t="s">
        <v>44</v>
      </c>
      <c r="M43" s="25">
        <f>SUM(M41:M42)</f>
        <v>4755.63</v>
      </c>
      <c r="N43" s="22">
        <f>SUM(N41:N42)</f>
        <v>4755.63</v>
      </c>
      <c r="O43" s="21" t="s">
        <v>44</v>
      </c>
      <c r="P43" s="25">
        <f>SUM(P41:P42)</f>
        <v>23.33</v>
      </c>
      <c r="Q43" s="25" t="s">
        <v>44</v>
      </c>
      <c r="R43" s="39">
        <f>SUM(R41:R42)</f>
        <v>3501.13</v>
      </c>
      <c r="S43" s="39">
        <f>SUM(S41:S42)</f>
        <v>1231.17</v>
      </c>
      <c r="T43" s="25" t="s">
        <v>44</v>
      </c>
      <c r="U43" s="25" t="s">
        <v>44</v>
      </c>
      <c r="V43" s="25" t="s">
        <v>44</v>
      </c>
      <c r="W43" s="25" t="s">
        <v>44</v>
      </c>
      <c r="X43" s="25" t="s">
        <v>44</v>
      </c>
      <c r="Y43" s="82" t="e">
        <f>P43+Q43</f>
        <v>#VALUE!</v>
      </c>
    </row>
    <row r="44" spans="1:26" ht="34.950000000000003" customHeight="1" x14ac:dyDescent="0.3">
      <c r="A44" s="179" t="s">
        <v>67</v>
      </c>
      <c r="B44" s="180"/>
      <c r="C44" s="181"/>
      <c r="D44" s="31">
        <f>D43+D34+D23</f>
        <v>14865.36</v>
      </c>
      <c r="E44" s="31">
        <f>E43+E34+E23</f>
        <v>13817.260000000002</v>
      </c>
      <c r="F44" s="22" t="s">
        <v>44</v>
      </c>
      <c r="G44" s="22" t="s">
        <v>44</v>
      </c>
      <c r="H44" s="22" t="s">
        <v>44</v>
      </c>
      <c r="I44" s="22" t="s">
        <v>44</v>
      </c>
      <c r="J44" s="22">
        <f>J34+J23</f>
        <v>1048.0999999999999</v>
      </c>
      <c r="K44" s="22" t="s">
        <v>44</v>
      </c>
      <c r="L44" s="22" t="s">
        <v>44</v>
      </c>
      <c r="M44" s="22">
        <f>SUM(M43,M36,M34,M23,M29)</f>
        <v>14865.36</v>
      </c>
      <c r="N44" s="22">
        <f>SUM(N23,N34,N36,N43,N29)</f>
        <v>14865.36</v>
      </c>
      <c r="O44" s="21"/>
      <c r="P44" s="22">
        <f>SUM(P43,P36,P29,P25,P23)</f>
        <v>23.33</v>
      </c>
      <c r="Q44" s="22" t="s">
        <v>44</v>
      </c>
      <c r="R44" s="22">
        <f>SUM(R34,R23,R36,R43)</f>
        <v>9956.86</v>
      </c>
      <c r="S44" s="39">
        <f>S43+S34</f>
        <v>4885.17</v>
      </c>
      <c r="T44" s="83">
        <v>146</v>
      </c>
      <c r="U44" s="22" t="s">
        <v>44</v>
      </c>
      <c r="V44" s="83">
        <f>V23</f>
        <v>209862</v>
      </c>
      <c r="W44" s="22" t="s">
        <v>44</v>
      </c>
      <c r="X44" s="22">
        <f>X23</f>
        <v>1982.34</v>
      </c>
      <c r="Y44" s="67">
        <f>P44+R44+S44</f>
        <v>14865.36</v>
      </c>
    </row>
    <row r="45" spans="1:26" ht="15.75" customHeight="1" x14ac:dyDescent="0.3">
      <c r="A45" s="32" t="s">
        <v>68</v>
      </c>
      <c r="B45" s="163" t="s">
        <v>69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5"/>
      <c r="Y45" s="67"/>
    </row>
    <row r="46" spans="1:26" ht="16.5" customHeight="1" x14ac:dyDescent="0.3">
      <c r="A46" s="163" t="s">
        <v>102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5"/>
    </row>
    <row r="47" spans="1:26" ht="17.25" customHeight="1" x14ac:dyDescent="0.3">
      <c r="A47" s="17" t="s">
        <v>70</v>
      </c>
      <c r="B47" s="154" t="s">
        <v>43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6"/>
    </row>
    <row r="48" spans="1:26" s="37" customFormat="1" ht="56.4" customHeight="1" x14ac:dyDescent="0.3">
      <c r="A48" s="18" t="s">
        <v>71</v>
      </c>
      <c r="B48" s="33" t="s">
        <v>138</v>
      </c>
      <c r="C48" s="34" t="s">
        <v>129</v>
      </c>
      <c r="D48" s="21">
        <f>5094.28+743.63</f>
        <v>5837.91</v>
      </c>
      <c r="E48" s="21">
        <f>D48-1220</f>
        <v>4617.91</v>
      </c>
      <c r="F48" s="21" t="s">
        <v>44</v>
      </c>
      <c r="G48" s="21" t="s">
        <v>44</v>
      </c>
      <c r="H48" s="21" t="s">
        <v>44</v>
      </c>
      <c r="I48" s="21" t="s">
        <v>44</v>
      </c>
      <c r="J48" s="21">
        <v>1220</v>
      </c>
      <c r="K48" s="21" t="s">
        <v>44</v>
      </c>
      <c r="L48" s="21" t="s">
        <v>44</v>
      </c>
      <c r="M48" s="21">
        <v>5837.91</v>
      </c>
      <c r="N48" s="21">
        <v>5837.91</v>
      </c>
      <c r="O48" s="21" t="s">
        <v>44</v>
      </c>
      <c r="P48" s="21" t="s">
        <v>44</v>
      </c>
      <c r="Q48" s="21" t="s">
        <v>44</v>
      </c>
      <c r="R48" s="35">
        <v>2918.96</v>
      </c>
      <c r="S48" s="35">
        <v>2918.95</v>
      </c>
      <c r="T48" s="36">
        <v>251</v>
      </c>
      <c r="U48" s="35" t="s">
        <v>44</v>
      </c>
      <c r="V48" s="36">
        <v>261082</v>
      </c>
      <c r="W48" s="35" t="s">
        <v>44</v>
      </c>
      <c r="X48" s="35">
        <v>2696.31</v>
      </c>
      <c r="Y48" s="68"/>
    </row>
    <row r="49" spans="1:25" s="93" customFormat="1" ht="48" customHeight="1" x14ac:dyDescent="0.3">
      <c r="A49" s="18" t="s">
        <v>73</v>
      </c>
      <c r="B49" s="30" t="s">
        <v>97</v>
      </c>
      <c r="C49" s="34" t="s">
        <v>96</v>
      </c>
      <c r="D49" s="38">
        <v>465.79</v>
      </c>
      <c r="E49" s="38">
        <v>465.79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  <c r="K49" s="21" t="s">
        <v>44</v>
      </c>
      <c r="L49" s="21" t="s">
        <v>44</v>
      </c>
      <c r="M49" s="38">
        <v>465.79</v>
      </c>
      <c r="N49" s="38">
        <v>465.79</v>
      </c>
      <c r="O49" s="21" t="s">
        <v>44</v>
      </c>
      <c r="P49" s="21" t="s">
        <v>44</v>
      </c>
      <c r="Q49" s="38">
        <v>465.79</v>
      </c>
      <c r="R49" s="35" t="s">
        <v>44</v>
      </c>
      <c r="S49" s="35" t="s">
        <v>44</v>
      </c>
      <c r="T49" s="90">
        <v>22</v>
      </c>
      <c r="U49" s="35" t="s">
        <v>44</v>
      </c>
      <c r="V49" s="36">
        <v>129216</v>
      </c>
      <c r="W49" s="35" t="s">
        <v>44</v>
      </c>
      <c r="X49" s="35">
        <v>245.51</v>
      </c>
    </row>
    <row r="50" spans="1:25" ht="37.200000000000003" customHeight="1" x14ac:dyDescent="0.3">
      <c r="A50" s="18" t="s">
        <v>98</v>
      </c>
      <c r="B50" s="30" t="s">
        <v>112</v>
      </c>
      <c r="C50" s="34" t="s">
        <v>113</v>
      </c>
      <c r="D50" s="38">
        <v>1484.45</v>
      </c>
      <c r="E50" s="38">
        <v>1484.45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  <c r="K50" s="21" t="s">
        <v>44</v>
      </c>
      <c r="L50" s="21" t="s">
        <v>44</v>
      </c>
      <c r="M50" s="21">
        <v>1484.45</v>
      </c>
      <c r="N50" s="21">
        <v>1484.45</v>
      </c>
      <c r="O50" s="21" t="s">
        <v>44</v>
      </c>
      <c r="P50" s="38" t="s">
        <v>44</v>
      </c>
      <c r="Q50" s="21" t="s">
        <v>44</v>
      </c>
      <c r="R50" s="21">
        <v>1484.45</v>
      </c>
      <c r="S50" s="21" t="s">
        <v>44</v>
      </c>
      <c r="T50" s="35" t="s">
        <v>44</v>
      </c>
      <c r="U50" s="35" t="s">
        <v>44</v>
      </c>
      <c r="V50" s="35" t="s">
        <v>44</v>
      </c>
      <c r="W50" s="35" t="s">
        <v>44</v>
      </c>
      <c r="X50" s="35" t="s">
        <v>44</v>
      </c>
    </row>
    <row r="51" spans="1:25" ht="18" customHeight="1" x14ac:dyDescent="0.3">
      <c r="A51" s="179" t="s">
        <v>74</v>
      </c>
      <c r="B51" s="180"/>
      <c r="C51" s="181"/>
      <c r="D51" s="22">
        <f>SUM(D48:D50)</f>
        <v>7788.15</v>
      </c>
      <c r="E51" s="22">
        <f>SUM(E48:E50)</f>
        <v>6568.15</v>
      </c>
      <c r="F51" s="39" t="s">
        <v>44</v>
      </c>
      <c r="G51" s="39" t="s">
        <v>44</v>
      </c>
      <c r="H51" s="39" t="s">
        <v>44</v>
      </c>
      <c r="I51" s="39" t="s">
        <v>44</v>
      </c>
      <c r="J51" s="39">
        <f>SUM(J48:J50)</f>
        <v>1220</v>
      </c>
      <c r="K51" s="39" t="s">
        <v>44</v>
      </c>
      <c r="L51" s="39" t="s">
        <v>44</v>
      </c>
      <c r="M51" s="39">
        <f>SUM(M48:M50)</f>
        <v>7788.15</v>
      </c>
      <c r="N51" s="39">
        <f>SUM(N48:N50)</f>
        <v>7788.15</v>
      </c>
      <c r="O51" s="21" t="s">
        <v>44</v>
      </c>
      <c r="P51" s="22" t="s">
        <v>44</v>
      </c>
      <c r="Q51" s="22">
        <f>SUM(Q48:Q50)</f>
        <v>465.79</v>
      </c>
      <c r="R51" s="39">
        <f>SUM(R48:R50)</f>
        <v>4403.41</v>
      </c>
      <c r="S51" s="22">
        <f>SUM(S48:S50)</f>
        <v>2918.95</v>
      </c>
      <c r="T51" s="83">
        <f>SUM(T48:T50)</f>
        <v>273</v>
      </c>
      <c r="U51" s="22" t="s">
        <v>44</v>
      </c>
      <c r="V51" s="83">
        <f>SUM(V48:V50)</f>
        <v>390298</v>
      </c>
      <c r="W51" s="22" t="s">
        <v>44</v>
      </c>
      <c r="X51" s="22">
        <f>SUM(X48:X49)</f>
        <v>2941.8199999999997</v>
      </c>
      <c r="Y51" s="67" t="e">
        <f>P51+Q51+R51</f>
        <v>#VALUE!</v>
      </c>
    </row>
    <row r="52" spans="1:25" ht="18" customHeight="1" x14ac:dyDescent="0.3">
      <c r="A52" s="19" t="s">
        <v>75</v>
      </c>
      <c r="B52" s="189" t="s">
        <v>47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1"/>
    </row>
    <row r="53" spans="1:25" ht="12.75" customHeight="1" x14ac:dyDescent="0.3">
      <c r="A53" s="179" t="s">
        <v>76</v>
      </c>
      <c r="B53" s="180"/>
      <c r="C53" s="181"/>
      <c r="D53" s="41" t="s">
        <v>44</v>
      </c>
      <c r="E53" s="22" t="s">
        <v>44</v>
      </c>
      <c r="F53" s="21" t="s">
        <v>44</v>
      </c>
      <c r="G53" s="21" t="s">
        <v>44</v>
      </c>
      <c r="H53" s="21" t="s">
        <v>44</v>
      </c>
      <c r="I53" s="21" t="s">
        <v>44</v>
      </c>
      <c r="J53" s="21" t="s">
        <v>44</v>
      </c>
      <c r="K53" s="21" t="s">
        <v>44</v>
      </c>
      <c r="L53" s="21" t="s">
        <v>44</v>
      </c>
      <c r="M53" s="21" t="s">
        <v>44</v>
      </c>
      <c r="N53" s="21" t="s">
        <v>44</v>
      </c>
      <c r="O53" s="21" t="s">
        <v>44</v>
      </c>
      <c r="P53" s="21" t="s">
        <v>44</v>
      </c>
      <c r="Q53" s="21" t="s">
        <v>44</v>
      </c>
      <c r="R53" s="21" t="s">
        <v>44</v>
      </c>
      <c r="S53" s="21" t="s">
        <v>44</v>
      </c>
      <c r="T53" s="40" t="s">
        <v>44</v>
      </c>
      <c r="U53" s="22" t="s">
        <v>44</v>
      </c>
      <c r="V53" s="22" t="s">
        <v>44</v>
      </c>
      <c r="W53" s="22" t="s">
        <v>44</v>
      </c>
      <c r="X53" s="40" t="s">
        <v>44</v>
      </c>
    </row>
    <row r="54" spans="1:25" ht="12.75" customHeight="1" x14ac:dyDescent="0.3">
      <c r="A54" s="26" t="s">
        <v>77</v>
      </c>
      <c r="B54" s="182" t="s">
        <v>56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4"/>
    </row>
    <row r="55" spans="1:25" s="93" customFormat="1" ht="37.950000000000003" customHeight="1" x14ac:dyDescent="0.3">
      <c r="A55" s="92" t="s">
        <v>99</v>
      </c>
      <c r="B55" s="49" t="s">
        <v>100</v>
      </c>
      <c r="C55" s="34" t="s">
        <v>141</v>
      </c>
      <c r="D55" s="125">
        <v>1522.5</v>
      </c>
      <c r="E55" s="125">
        <f>2131.5-609</f>
        <v>1522.5</v>
      </c>
      <c r="F55" s="43" t="s">
        <v>44</v>
      </c>
      <c r="G55" s="43" t="s">
        <v>44</v>
      </c>
      <c r="H55" s="43" t="s">
        <v>44</v>
      </c>
      <c r="I55" s="43" t="s">
        <v>44</v>
      </c>
      <c r="J55" s="43" t="s">
        <v>44</v>
      </c>
      <c r="K55" s="43" t="s">
        <v>44</v>
      </c>
      <c r="L55" s="43" t="s">
        <v>44</v>
      </c>
      <c r="M55" s="92">
        <v>1522.5</v>
      </c>
      <c r="N55" s="125">
        <v>1522.5</v>
      </c>
      <c r="O55" s="45" t="s">
        <v>44</v>
      </c>
      <c r="P55" s="45" t="s">
        <v>44</v>
      </c>
      <c r="Q55" s="45" t="s">
        <v>44</v>
      </c>
      <c r="R55" s="92" t="s">
        <v>44</v>
      </c>
      <c r="S55" s="92">
        <v>1522.5</v>
      </c>
      <c r="T55" s="92" t="s">
        <v>44</v>
      </c>
      <c r="U55" s="92" t="s">
        <v>44</v>
      </c>
      <c r="V55" s="92" t="s">
        <v>44</v>
      </c>
      <c r="W55" s="92" t="s">
        <v>44</v>
      </c>
      <c r="X55" s="92" t="s">
        <v>44</v>
      </c>
    </row>
    <row r="56" spans="1:25" ht="60.6" customHeight="1" x14ac:dyDescent="0.3">
      <c r="A56" s="19" t="s">
        <v>105</v>
      </c>
      <c r="B56" s="30" t="s">
        <v>111</v>
      </c>
      <c r="C56" s="34" t="s">
        <v>108</v>
      </c>
      <c r="D56" s="125">
        <v>77.5</v>
      </c>
      <c r="E56" s="125">
        <v>77.5</v>
      </c>
      <c r="F56" s="34" t="s">
        <v>44</v>
      </c>
      <c r="G56" s="34" t="s">
        <v>44</v>
      </c>
      <c r="H56" s="34" t="s">
        <v>44</v>
      </c>
      <c r="I56" s="34" t="s">
        <v>44</v>
      </c>
      <c r="J56" s="34" t="s">
        <v>44</v>
      </c>
      <c r="K56" s="34" t="s">
        <v>44</v>
      </c>
      <c r="L56" s="34" t="s">
        <v>44</v>
      </c>
      <c r="M56" s="34">
        <v>77.5</v>
      </c>
      <c r="N56" s="34">
        <v>77.5</v>
      </c>
      <c r="O56" s="34" t="s">
        <v>44</v>
      </c>
      <c r="P56" s="34" t="s">
        <v>44</v>
      </c>
      <c r="Q56" s="34">
        <v>77.5</v>
      </c>
      <c r="R56" s="34" t="s">
        <v>44</v>
      </c>
      <c r="S56" s="34" t="s">
        <v>44</v>
      </c>
      <c r="T56" s="34" t="s">
        <v>44</v>
      </c>
      <c r="U56" s="34" t="s">
        <v>44</v>
      </c>
      <c r="V56" s="34" t="s">
        <v>44</v>
      </c>
      <c r="W56" s="34" t="s">
        <v>44</v>
      </c>
      <c r="X56" s="34" t="s">
        <v>44</v>
      </c>
    </row>
    <row r="57" spans="1:25" ht="60.6" customHeight="1" x14ac:dyDescent="0.3">
      <c r="A57" s="137" t="s">
        <v>155</v>
      </c>
      <c r="B57" s="30" t="s">
        <v>156</v>
      </c>
      <c r="C57" s="138" t="s">
        <v>157</v>
      </c>
      <c r="D57" s="137">
        <v>6881.08</v>
      </c>
      <c r="E57" s="137">
        <v>6881.08</v>
      </c>
      <c r="F57" s="34" t="s">
        <v>44</v>
      </c>
      <c r="G57" s="34" t="s">
        <v>44</v>
      </c>
      <c r="H57" s="34" t="s">
        <v>44</v>
      </c>
      <c r="I57" s="34" t="s">
        <v>44</v>
      </c>
      <c r="J57" s="34" t="s">
        <v>44</v>
      </c>
      <c r="K57" s="34" t="s">
        <v>44</v>
      </c>
      <c r="L57" s="34" t="s">
        <v>44</v>
      </c>
      <c r="M57" s="34">
        <v>6881.08</v>
      </c>
      <c r="N57" s="34">
        <v>6881.08</v>
      </c>
      <c r="O57" s="34" t="s">
        <v>44</v>
      </c>
      <c r="P57" s="34" t="s">
        <v>44</v>
      </c>
      <c r="Q57" s="34" t="s">
        <v>44</v>
      </c>
      <c r="R57" s="34"/>
      <c r="S57" s="34">
        <v>6881.08</v>
      </c>
      <c r="T57" s="34" t="s">
        <v>44</v>
      </c>
      <c r="U57" s="34" t="s">
        <v>44</v>
      </c>
      <c r="V57" s="34" t="s">
        <v>44</v>
      </c>
      <c r="W57" s="34" t="s">
        <v>44</v>
      </c>
      <c r="X57" s="34" t="s">
        <v>44</v>
      </c>
    </row>
    <row r="58" spans="1:25" ht="23.4" customHeight="1" x14ac:dyDescent="0.3">
      <c r="A58" s="179" t="s">
        <v>78</v>
      </c>
      <c r="B58" s="180"/>
      <c r="C58" s="181"/>
      <c r="D58" s="42">
        <f>SUM(D55:D57)</f>
        <v>8481.08</v>
      </c>
      <c r="E58" s="42">
        <f>SUM(E55:E57)</f>
        <v>8481.08</v>
      </c>
      <c r="F58" s="43" t="s">
        <v>44</v>
      </c>
      <c r="G58" s="43" t="s">
        <v>44</v>
      </c>
      <c r="H58" s="43" t="s">
        <v>44</v>
      </c>
      <c r="I58" s="43" t="s">
        <v>44</v>
      </c>
      <c r="J58" s="43" t="s">
        <v>44</v>
      </c>
      <c r="K58" s="43" t="s">
        <v>44</v>
      </c>
      <c r="L58" s="43" t="s">
        <v>44</v>
      </c>
      <c r="M58" s="25">
        <f>SUM(M55:M57)</f>
        <v>8481.08</v>
      </c>
      <c r="N58" s="25">
        <f>SUM(N55:N57)</f>
        <v>8481.08</v>
      </c>
      <c r="O58" s="45" t="s">
        <v>44</v>
      </c>
      <c r="P58" s="45" t="s">
        <v>44</v>
      </c>
      <c r="Q58" s="44">
        <f>SUM(Q56)</f>
        <v>77.5</v>
      </c>
      <c r="R58" s="42">
        <f>SUM(R55)</f>
        <v>0</v>
      </c>
      <c r="S58" s="44">
        <f>SUM(S55:S57)</f>
        <v>8403.58</v>
      </c>
      <c r="T58" s="46" t="s">
        <v>44</v>
      </c>
      <c r="U58" s="43" t="s">
        <v>44</v>
      </c>
      <c r="V58" s="43" t="s">
        <v>44</v>
      </c>
      <c r="W58" s="43" t="s">
        <v>44</v>
      </c>
      <c r="X58" s="46" t="s">
        <v>44</v>
      </c>
    </row>
    <row r="59" spans="1:25" ht="17.25" customHeight="1" x14ac:dyDescent="0.3">
      <c r="A59" s="19" t="s">
        <v>79</v>
      </c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00"/>
    </row>
    <row r="60" spans="1:25" s="98" customFormat="1" ht="18.75" customHeight="1" x14ac:dyDescent="0.3">
      <c r="A60" s="201" t="s">
        <v>80</v>
      </c>
      <c r="B60" s="202"/>
      <c r="C60" s="203"/>
      <c r="D60" s="97" t="s">
        <v>44</v>
      </c>
      <c r="E60" s="97" t="s">
        <v>44</v>
      </c>
      <c r="F60" s="97" t="s">
        <v>44</v>
      </c>
      <c r="G60" s="97" t="s">
        <v>44</v>
      </c>
      <c r="H60" s="97" t="s">
        <v>44</v>
      </c>
      <c r="I60" s="97" t="s">
        <v>44</v>
      </c>
      <c r="J60" s="97" t="s">
        <v>44</v>
      </c>
      <c r="K60" s="97" t="s">
        <v>44</v>
      </c>
      <c r="L60" s="97" t="s">
        <v>44</v>
      </c>
      <c r="M60" s="97" t="s">
        <v>44</v>
      </c>
      <c r="N60" s="97" t="s">
        <v>44</v>
      </c>
      <c r="O60" s="97" t="s">
        <v>44</v>
      </c>
      <c r="P60" s="97" t="s">
        <v>44</v>
      </c>
      <c r="Q60" s="97" t="s">
        <v>44</v>
      </c>
      <c r="R60" s="97" t="s">
        <v>44</v>
      </c>
      <c r="S60" s="97" t="s">
        <v>44</v>
      </c>
      <c r="T60" s="97" t="s">
        <v>44</v>
      </c>
      <c r="U60" s="97" t="s">
        <v>44</v>
      </c>
      <c r="V60" s="97" t="s">
        <v>44</v>
      </c>
      <c r="W60" s="97" t="s">
        <v>44</v>
      </c>
      <c r="X60" s="97" t="s">
        <v>44</v>
      </c>
      <c r="Y60" s="106" t="e">
        <f>P60+Q60+R60</f>
        <v>#VALUE!</v>
      </c>
    </row>
    <row r="61" spans="1:25" s="98" customFormat="1" ht="12.75" customHeight="1" x14ac:dyDescent="0.3">
      <c r="A61" s="87" t="s">
        <v>81</v>
      </c>
      <c r="B61" s="204" t="s">
        <v>62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6"/>
    </row>
    <row r="62" spans="1:25" s="93" customFormat="1" ht="86.4" customHeight="1" x14ac:dyDescent="0.3">
      <c r="A62" s="34" t="s">
        <v>82</v>
      </c>
      <c r="B62" s="49" t="s">
        <v>152</v>
      </c>
      <c r="C62" s="125" t="s">
        <v>139</v>
      </c>
      <c r="D62" s="129">
        <v>2483.076</v>
      </c>
      <c r="E62" s="129">
        <v>2483.076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  <c r="K62" s="21" t="s">
        <v>44</v>
      </c>
      <c r="L62" s="21" t="s">
        <v>44</v>
      </c>
      <c r="M62" s="129">
        <v>2483.076</v>
      </c>
      <c r="N62" s="129">
        <v>2483.076</v>
      </c>
      <c r="O62" s="21" t="s">
        <v>44</v>
      </c>
      <c r="P62" s="21"/>
      <c r="Q62" s="129" t="s">
        <v>44</v>
      </c>
      <c r="R62" s="129" t="s">
        <v>44</v>
      </c>
      <c r="S62" s="21">
        <v>2483.08</v>
      </c>
      <c r="T62" s="21" t="s">
        <v>44</v>
      </c>
      <c r="U62" s="21" t="s">
        <v>44</v>
      </c>
      <c r="V62" s="21" t="s">
        <v>44</v>
      </c>
      <c r="W62" s="21" t="s">
        <v>44</v>
      </c>
      <c r="X62" s="21" t="s">
        <v>44</v>
      </c>
    </row>
    <row r="63" spans="1:25" s="130" customFormat="1" ht="76.2" customHeight="1" x14ac:dyDescent="0.3">
      <c r="A63" s="125" t="s">
        <v>115</v>
      </c>
      <c r="B63" s="49" t="s">
        <v>109</v>
      </c>
      <c r="C63" s="125" t="s">
        <v>114</v>
      </c>
      <c r="D63" s="51">
        <v>510.72</v>
      </c>
      <c r="E63" s="51">
        <v>510.72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  <c r="K63" s="21" t="s">
        <v>44</v>
      </c>
      <c r="L63" s="21" t="s">
        <v>44</v>
      </c>
      <c r="M63" s="51">
        <v>510.72</v>
      </c>
      <c r="N63" s="51">
        <v>510.72</v>
      </c>
      <c r="O63" s="21" t="s">
        <v>44</v>
      </c>
      <c r="P63" s="21" t="s">
        <v>44</v>
      </c>
      <c r="Q63" s="21" t="s">
        <v>44</v>
      </c>
      <c r="R63" s="21">
        <v>510.72</v>
      </c>
      <c r="S63" s="21" t="s">
        <v>44</v>
      </c>
      <c r="T63" s="21" t="s">
        <v>44</v>
      </c>
      <c r="U63" s="21" t="s">
        <v>44</v>
      </c>
      <c r="V63" s="21" t="s">
        <v>44</v>
      </c>
      <c r="W63" s="21" t="s">
        <v>44</v>
      </c>
      <c r="X63" s="21" t="s">
        <v>44</v>
      </c>
    </row>
    <row r="64" spans="1:25" s="130" customFormat="1" ht="50.4" x14ac:dyDescent="0.3">
      <c r="A64" s="125" t="s">
        <v>146</v>
      </c>
      <c r="B64" s="49" t="s">
        <v>110</v>
      </c>
      <c r="C64" s="125" t="s">
        <v>149</v>
      </c>
      <c r="D64" s="51">
        <v>246.96</v>
      </c>
      <c r="E64" s="51">
        <v>246.96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  <c r="K64" s="21" t="s">
        <v>44</v>
      </c>
      <c r="L64" s="21" t="s">
        <v>44</v>
      </c>
      <c r="M64" s="51">
        <v>246.96</v>
      </c>
      <c r="N64" s="51">
        <v>246.96</v>
      </c>
      <c r="O64" s="21" t="s">
        <v>44</v>
      </c>
      <c r="P64" s="21" t="s">
        <v>44</v>
      </c>
      <c r="Q64" s="21" t="s">
        <v>44</v>
      </c>
      <c r="R64" s="21">
        <v>246.96</v>
      </c>
      <c r="S64" s="21" t="s">
        <v>44</v>
      </c>
      <c r="T64" s="21" t="s">
        <v>44</v>
      </c>
      <c r="U64" s="21" t="s">
        <v>44</v>
      </c>
      <c r="V64" s="21" t="s">
        <v>44</v>
      </c>
      <c r="W64" s="21" t="s">
        <v>44</v>
      </c>
      <c r="X64" s="21" t="s">
        <v>44</v>
      </c>
    </row>
    <row r="65" spans="1:25" ht="16.5" customHeight="1" x14ac:dyDescent="0.3">
      <c r="A65" s="179" t="s">
        <v>83</v>
      </c>
      <c r="B65" s="180"/>
      <c r="C65" s="181"/>
      <c r="D65" s="41">
        <f>SUM(D62:D64)</f>
        <v>3240.7560000000003</v>
      </c>
      <c r="E65" s="22">
        <f>SUM(E62:E64)</f>
        <v>3240.7560000000003</v>
      </c>
      <c r="F65" s="39" t="s">
        <v>44</v>
      </c>
      <c r="G65" s="39" t="s">
        <v>44</v>
      </c>
      <c r="H65" s="39" t="s">
        <v>44</v>
      </c>
      <c r="I65" s="39" t="s">
        <v>44</v>
      </c>
      <c r="J65" s="39" t="s">
        <v>44</v>
      </c>
      <c r="K65" s="39" t="s">
        <v>44</v>
      </c>
      <c r="L65" s="39" t="s">
        <v>44</v>
      </c>
      <c r="M65" s="39">
        <f>SUM(M62:M64)</f>
        <v>3240.7560000000003</v>
      </c>
      <c r="N65" s="22">
        <f>SUM(N62:N64)</f>
        <v>3240.7560000000003</v>
      </c>
      <c r="O65" s="21" t="s">
        <v>44</v>
      </c>
      <c r="P65" s="22" t="s">
        <v>44</v>
      </c>
      <c r="Q65" s="22">
        <f>SUM(Q62:Q62)</f>
        <v>0</v>
      </c>
      <c r="R65" s="39">
        <f>SUM(R62:R64)</f>
        <v>757.68000000000006</v>
      </c>
      <c r="S65" s="39">
        <f>SUM(S62:S64)</f>
        <v>2483.08</v>
      </c>
      <c r="T65" s="22" t="s">
        <v>44</v>
      </c>
      <c r="U65" s="22" t="s">
        <v>44</v>
      </c>
      <c r="V65" s="22" t="s">
        <v>44</v>
      </c>
      <c r="W65" s="52" t="s">
        <v>44</v>
      </c>
      <c r="X65" s="52" t="s">
        <v>44</v>
      </c>
      <c r="Y65" s="67">
        <f>Q65+R65</f>
        <v>757.68000000000006</v>
      </c>
    </row>
    <row r="66" spans="1:25" ht="0.75" hidden="1" customHeight="1" x14ac:dyDescent="0.3">
      <c r="A66" s="19"/>
      <c r="B66" s="19"/>
      <c r="C66" s="19"/>
      <c r="D66" s="19">
        <f>SUM(D62:D65)</f>
        <v>6481.5120000000006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1" t="s">
        <v>44</v>
      </c>
      <c r="S66" s="19"/>
      <c r="T66" s="19"/>
      <c r="U66" s="19"/>
      <c r="V66" s="19"/>
      <c r="W66" s="19"/>
      <c r="X66" s="19"/>
    </row>
    <row r="67" spans="1:25" ht="15.75" customHeight="1" x14ac:dyDescent="0.3">
      <c r="A67" s="19" t="s">
        <v>84</v>
      </c>
      <c r="B67" s="192" t="s">
        <v>65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4"/>
    </row>
    <row r="68" spans="1:25" s="93" customFormat="1" ht="46.2" customHeight="1" x14ac:dyDescent="0.3">
      <c r="A68" s="34" t="s">
        <v>103</v>
      </c>
      <c r="B68" s="94" t="s">
        <v>94</v>
      </c>
      <c r="C68" s="125" t="s">
        <v>118</v>
      </c>
      <c r="D68" s="53">
        <f>6504.45-57.08</f>
        <v>6447.37</v>
      </c>
      <c r="E68" s="53">
        <f>6504.45-57.08</f>
        <v>6447.37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  <c r="K68" s="21" t="s">
        <v>44</v>
      </c>
      <c r="L68" s="21" t="s">
        <v>44</v>
      </c>
      <c r="M68" s="53">
        <v>6447.37</v>
      </c>
      <c r="N68" s="53">
        <v>6447.37</v>
      </c>
      <c r="O68" s="47" t="s">
        <v>44</v>
      </c>
      <c r="P68" s="53" t="s">
        <v>44</v>
      </c>
      <c r="Q68" s="50" t="s">
        <v>44</v>
      </c>
      <c r="R68" s="50">
        <v>3223.68</v>
      </c>
      <c r="S68" s="50">
        <v>3223.69</v>
      </c>
      <c r="T68" s="54" t="s">
        <v>44</v>
      </c>
      <c r="U68" s="54" t="s">
        <v>44</v>
      </c>
      <c r="V68" s="54" t="s">
        <v>44</v>
      </c>
      <c r="W68" s="54" t="s">
        <v>44</v>
      </c>
      <c r="X68" s="54" t="s">
        <v>44</v>
      </c>
    </row>
    <row r="69" spans="1:25" s="93" customFormat="1" ht="50.4" customHeight="1" x14ac:dyDescent="0.3">
      <c r="A69" s="34" t="s">
        <v>116</v>
      </c>
      <c r="B69" s="49" t="s">
        <v>117</v>
      </c>
      <c r="C69" s="125" t="s">
        <v>119</v>
      </c>
      <c r="D69" s="53">
        <v>518.85</v>
      </c>
      <c r="E69" s="53">
        <v>518.85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  <c r="K69" s="21" t="s">
        <v>44</v>
      </c>
      <c r="L69" s="21" t="s">
        <v>44</v>
      </c>
      <c r="M69" s="53">
        <v>518.85</v>
      </c>
      <c r="N69" s="53">
        <v>518.85</v>
      </c>
      <c r="O69" s="21" t="s">
        <v>44</v>
      </c>
      <c r="P69" s="21" t="s">
        <v>44</v>
      </c>
      <c r="Q69" s="53" t="s">
        <v>44</v>
      </c>
      <c r="R69" s="21">
        <v>518.85</v>
      </c>
      <c r="S69" s="21" t="s">
        <v>44</v>
      </c>
      <c r="T69" s="21" t="s">
        <v>44</v>
      </c>
      <c r="U69" s="21" t="s">
        <v>44</v>
      </c>
      <c r="V69" s="21" t="s">
        <v>44</v>
      </c>
      <c r="W69" s="21" t="s">
        <v>44</v>
      </c>
      <c r="X69" s="21" t="s">
        <v>44</v>
      </c>
      <c r="Y69" s="131"/>
    </row>
    <row r="70" spans="1:25" s="93" customFormat="1" ht="50.4" customHeight="1" x14ac:dyDescent="0.3">
      <c r="A70" s="34" t="s">
        <v>130</v>
      </c>
      <c r="B70" s="132" t="s">
        <v>140</v>
      </c>
      <c r="C70" s="133" t="s">
        <v>72</v>
      </c>
      <c r="D70" s="134">
        <v>56.99</v>
      </c>
      <c r="E70" s="53">
        <v>0</v>
      </c>
      <c r="F70" s="21" t="s">
        <v>44</v>
      </c>
      <c r="G70" s="21" t="s">
        <v>44</v>
      </c>
      <c r="H70" s="21" t="s">
        <v>44</v>
      </c>
      <c r="I70" s="21" t="s">
        <v>44</v>
      </c>
      <c r="J70" s="21">
        <v>56.99</v>
      </c>
      <c r="K70" s="21" t="s">
        <v>44</v>
      </c>
      <c r="L70" s="21" t="s">
        <v>44</v>
      </c>
      <c r="M70" s="53">
        <v>56.99</v>
      </c>
      <c r="N70" s="53">
        <v>56.99</v>
      </c>
      <c r="O70" s="21" t="s">
        <v>44</v>
      </c>
      <c r="P70" s="21" t="s">
        <v>44</v>
      </c>
      <c r="Q70" s="21" t="s">
        <v>44</v>
      </c>
      <c r="R70" s="21" t="s">
        <v>44</v>
      </c>
      <c r="S70" s="21">
        <v>56.99</v>
      </c>
      <c r="T70" s="21"/>
      <c r="U70" s="21"/>
      <c r="V70" s="21"/>
      <c r="W70" s="21"/>
      <c r="X70" s="21"/>
      <c r="Y70" s="131"/>
    </row>
    <row r="71" spans="1:25" ht="50.4" customHeight="1" x14ac:dyDescent="0.3">
      <c r="A71" s="87" t="s">
        <v>131</v>
      </c>
      <c r="B71" s="49" t="s">
        <v>133</v>
      </c>
      <c r="C71" s="126" t="s">
        <v>136</v>
      </c>
      <c r="D71" s="21">
        <v>78.69</v>
      </c>
      <c r="E71" s="53">
        <v>0</v>
      </c>
      <c r="F71" s="21" t="s">
        <v>44</v>
      </c>
      <c r="G71" s="21" t="s">
        <v>44</v>
      </c>
      <c r="H71" s="21" t="s">
        <v>44</v>
      </c>
      <c r="I71" s="21" t="s">
        <v>44</v>
      </c>
      <c r="J71" s="21">
        <v>78.69</v>
      </c>
      <c r="K71" s="21" t="s">
        <v>44</v>
      </c>
      <c r="L71" s="21" t="s">
        <v>44</v>
      </c>
      <c r="M71" s="21">
        <v>78.69</v>
      </c>
      <c r="N71" s="21">
        <v>78.69</v>
      </c>
      <c r="O71" s="21" t="s">
        <v>44</v>
      </c>
      <c r="P71" s="21" t="s">
        <v>44</v>
      </c>
      <c r="Q71" s="53" t="s">
        <v>44</v>
      </c>
      <c r="R71" s="21" t="s">
        <v>44</v>
      </c>
      <c r="S71" s="21">
        <v>78.69</v>
      </c>
      <c r="T71" s="21" t="s">
        <v>44</v>
      </c>
      <c r="U71" s="21" t="s">
        <v>44</v>
      </c>
      <c r="V71" s="21" t="s">
        <v>44</v>
      </c>
      <c r="W71" s="21" t="s">
        <v>44</v>
      </c>
      <c r="X71" s="21" t="s">
        <v>44</v>
      </c>
    </row>
    <row r="72" spans="1:25" s="93" customFormat="1" ht="50.4" customHeight="1" x14ac:dyDescent="0.3">
      <c r="A72" s="34" t="s">
        <v>132</v>
      </c>
      <c r="B72" s="49" t="s">
        <v>134</v>
      </c>
      <c r="C72" s="126" t="s">
        <v>72</v>
      </c>
      <c r="D72" s="21">
        <v>61.5</v>
      </c>
      <c r="E72" s="53">
        <v>0</v>
      </c>
      <c r="F72" s="21" t="s">
        <v>44</v>
      </c>
      <c r="G72" s="21" t="s">
        <v>44</v>
      </c>
      <c r="H72" s="21" t="s">
        <v>44</v>
      </c>
      <c r="I72" s="21" t="s">
        <v>44</v>
      </c>
      <c r="J72" s="21">
        <v>61.5</v>
      </c>
      <c r="K72" s="21" t="s">
        <v>44</v>
      </c>
      <c r="L72" s="21" t="s">
        <v>44</v>
      </c>
      <c r="M72" s="21">
        <v>61.5</v>
      </c>
      <c r="N72" s="21">
        <v>61.5</v>
      </c>
      <c r="O72" s="21" t="s">
        <v>44</v>
      </c>
      <c r="P72" s="21" t="s">
        <v>44</v>
      </c>
      <c r="Q72" s="53" t="s">
        <v>44</v>
      </c>
      <c r="R72" s="21" t="s">
        <v>44</v>
      </c>
      <c r="S72" s="21">
        <v>61.5</v>
      </c>
      <c r="T72" s="21" t="s">
        <v>44</v>
      </c>
      <c r="U72" s="21" t="s">
        <v>44</v>
      </c>
      <c r="V72" s="21" t="s">
        <v>44</v>
      </c>
      <c r="W72" s="21" t="s">
        <v>44</v>
      </c>
      <c r="X72" s="21" t="s">
        <v>44</v>
      </c>
    </row>
    <row r="73" spans="1:25" ht="50.4" customHeight="1" x14ac:dyDescent="0.3">
      <c r="A73" s="87" t="s">
        <v>137</v>
      </c>
      <c r="B73" s="49" t="s">
        <v>135</v>
      </c>
      <c r="C73" s="126" t="s">
        <v>72</v>
      </c>
      <c r="D73" s="21">
        <v>243.58</v>
      </c>
      <c r="E73" s="53">
        <v>0</v>
      </c>
      <c r="F73" s="21" t="s">
        <v>44</v>
      </c>
      <c r="G73" s="21" t="s">
        <v>44</v>
      </c>
      <c r="H73" s="21" t="s">
        <v>44</v>
      </c>
      <c r="I73" s="21" t="s">
        <v>44</v>
      </c>
      <c r="J73" s="21">
        <v>243.58</v>
      </c>
      <c r="K73" s="21" t="s">
        <v>44</v>
      </c>
      <c r="L73" s="21" t="s">
        <v>44</v>
      </c>
      <c r="M73" s="21">
        <v>243.58</v>
      </c>
      <c r="N73" s="21">
        <v>243.58</v>
      </c>
      <c r="O73" s="21" t="s">
        <v>44</v>
      </c>
      <c r="P73" s="21" t="s">
        <v>44</v>
      </c>
      <c r="Q73" s="21" t="s">
        <v>44</v>
      </c>
      <c r="R73" s="21" t="s">
        <v>44</v>
      </c>
      <c r="S73" s="21">
        <v>243.58</v>
      </c>
      <c r="T73" s="21" t="s">
        <v>44</v>
      </c>
      <c r="U73" s="21" t="s">
        <v>44</v>
      </c>
      <c r="V73" s="21" t="s">
        <v>44</v>
      </c>
      <c r="W73" s="21" t="s">
        <v>44</v>
      </c>
      <c r="X73" s="21" t="s">
        <v>44</v>
      </c>
    </row>
    <row r="74" spans="1:25" ht="50.4" customHeight="1" x14ac:dyDescent="0.3">
      <c r="A74" s="87" t="s">
        <v>142</v>
      </c>
      <c r="B74" s="49" t="s">
        <v>144</v>
      </c>
      <c r="C74" s="126" t="s">
        <v>72</v>
      </c>
      <c r="D74" s="129">
        <v>32.82</v>
      </c>
      <c r="E74" s="53">
        <v>0</v>
      </c>
      <c r="F74" s="21"/>
      <c r="G74" s="21"/>
      <c r="H74" s="21"/>
      <c r="I74" s="21"/>
      <c r="J74" s="21">
        <v>32.82</v>
      </c>
      <c r="K74" s="21"/>
      <c r="L74" s="21"/>
      <c r="M74" s="21">
        <v>32.82</v>
      </c>
      <c r="N74" s="21">
        <v>32.82</v>
      </c>
      <c r="O74" s="21" t="s">
        <v>44</v>
      </c>
      <c r="P74" s="21" t="s">
        <v>44</v>
      </c>
      <c r="Q74" s="21" t="s">
        <v>44</v>
      </c>
      <c r="R74" s="21">
        <v>32.82</v>
      </c>
      <c r="S74" s="136" t="s">
        <v>44</v>
      </c>
      <c r="T74" s="136" t="s">
        <v>44</v>
      </c>
      <c r="U74" s="136" t="s">
        <v>44</v>
      </c>
      <c r="V74" s="136" t="s">
        <v>44</v>
      </c>
      <c r="W74" s="136" t="s">
        <v>44</v>
      </c>
      <c r="X74" s="136" t="s">
        <v>44</v>
      </c>
    </row>
    <row r="75" spans="1:25" ht="50.4" customHeight="1" x14ac:dyDescent="0.3">
      <c r="A75" s="118" t="s">
        <v>143</v>
      </c>
      <c r="B75" s="49" t="s">
        <v>145</v>
      </c>
      <c r="C75" s="127" t="s">
        <v>72</v>
      </c>
      <c r="D75" s="129">
        <v>87.51</v>
      </c>
      <c r="E75" s="53">
        <v>0</v>
      </c>
      <c r="F75" s="21"/>
      <c r="G75" s="21"/>
      <c r="H75" s="21"/>
      <c r="I75" s="21"/>
      <c r="J75" s="21">
        <v>87.51</v>
      </c>
      <c r="K75" s="21"/>
      <c r="L75" s="21"/>
      <c r="M75" s="21">
        <v>87.51</v>
      </c>
      <c r="N75" s="21">
        <v>87.51</v>
      </c>
      <c r="O75" s="21" t="s">
        <v>44</v>
      </c>
      <c r="P75" s="21" t="s">
        <v>44</v>
      </c>
      <c r="Q75" s="21" t="s">
        <v>44</v>
      </c>
      <c r="R75" s="21">
        <v>87.51</v>
      </c>
      <c r="S75" s="136" t="s">
        <v>44</v>
      </c>
      <c r="T75" s="136" t="s">
        <v>44</v>
      </c>
      <c r="U75" s="136" t="s">
        <v>44</v>
      </c>
      <c r="V75" s="136" t="s">
        <v>44</v>
      </c>
      <c r="W75" s="136" t="s">
        <v>44</v>
      </c>
      <c r="X75" s="136" t="s">
        <v>44</v>
      </c>
      <c r="Y75" s="67">
        <f>R76+S76</f>
        <v>7527.3099999999995</v>
      </c>
    </row>
    <row r="76" spans="1:25" ht="31.2" customHeight="1" x14ac:dyDescent="0.3">
      <c r="A76" s="179" t="s">
        <v>85</v>
      </c>
      <c r="B76" s="180"/>
      <c r="C76" s="181"/>
      <c r="D76" s="55">
        <f>SUM(D68:D75)</f>
        <v>7527.3099999999995</v>
      </c>
      <c r="E76" s="55">
        <f>SUM(E68:E75)</f>
        <v>6966.22</v>
      </c>
      <c r="F76" s="48" t="s">
        <v>44</v>
      </c>
      <c r="G76" s="48" t="s">
        <v>44</v>
      </c>
      <c r="H76" s="48" t="s">
        <v>44</v>
      </c>
      <c r="I76" s="48" t="s">
        <v>44</v>
      </c>
      <c r="J76" s="48">
        <f>SUM(J70:J75)</f>
        <v>561.09</v>
      </c>
      <c r="K76" s="48" t="s">
        <v>44</v>
      </c>
      <c r="L76" s="48" t="s">
        <v>44</v>
      </c>
      <c r="M76" s="39">
        <f>SUM(M68:M75)</f>
        <v>7527.3099999999995</v>
      </c>
      <c r="N76" s="39">
        <f>SUM(N68:N75)</f>
        <v>7527.3099999999995</v>
      </c>
      <c r="O76" s="21" t="s">
        <v>44</v>
      </c>
      <c r="P76" s="52">
        <f>SUM(P68:P69)</f>
        <v>0</v>
      </c>
      <c r="Q76" s="52">
        <f>SUM(Q68:Q69)</f>
        <v>0</v>
      </c>
      <c r="R76" s="52">
        <f>SUM(R68:R75)</f>
        <v>3862.86</v>
      </c>
      <c r="S76" s="52">
        <f>SUM(S68:S75)</f>
        <v>3664.45</v>
      </c>
      <c r="T76" s="52" t="s">
        <v>44</v>
      </c>
      <c r="U76" s="52" t="s">
        <v>44</v>
      </c>
      <c r="V76" s="52" t="s">
        <v>44</v>
      </c>
      <c r="W76" s="52" t="s">
        <v>44</v>
      </c>
      <c r="X76" s="52" t="s">
        <v>44</v>
      </c>
    </row>
    <row r="77" spans="1:25" ht="26.4" customHeight="1" x14ac:dyDescent="0.3">
      <c r="A77" s="179" t="s">
        <v>86</v>
      </c>
      <c r="B77" s="180"/>
      <c r="C77" s="181"/>
      <c r="D77" s="22">
        <f>D76+D65+D58+D51</f>
        <v>27037.296000000002</v>
      </c>
      <c r="E77" s="22">
        <f>E76+E65+E58+E51</f>
        <v>25256.205999999998</v>
      </c>
      <c r="F77" s="22" t="s">
        <v>44</v>
      </c>
      <c r="G77" s="22" t="s">
        <v>44</v>
      </c>
      <c r="H77" s="22" t="s">
        <v>44</v>
      </c>
      <c r="I77" s="22" t="s">
        <v>44</v>
      </c>
      <c r="J77" s="22">
        <f>J76+J51</f>
        <v>1781.0900000000001</v>
      </c>
      <c r="K77" s="22" t="s">
        <v>44</v>
      </c>
      <c r="L77" s="22" t="s">
        <v>44</v>
      </c>
      <c r="M77" s="22">
        <f>SUM(M76,M65,M60,M58,M51)</f>
        <v>27037.296000000002</v>
      </c>
      <c r="N77" s="22">
        <f>SUM(N76,N65,N60,N58,N51)</f>
        <v>27037.296000000002</v>
      </c>
      <c r="O77" s="21" t="s">
        <v>44</v>
      </c>
      <c r="P77" s="22">
        <f>SUM(P76,P65,P60,P51)</f>
        <v>0</v>
      </c>
      <c r="Q77" s="22">
        <f>SUM(Q76,Q65,,Q58,Q60,Q51)</f>
        <v>543.29</v>
      </c>
      <c r="R77" s="69">
        <f>SUM(R76,R65,R60,R58,R51)</f>
        <v>9023.9500000000007</v>
      </c>
      <c r="S77" s="22">
        <f>S76+S65+S58+S51</f>
        <v>17470.060000000001</v>
      </c>
      <c r="T77" s="83">
        <f>T51</f>
        <v>273</v>
      </c>
      <c r="U77" s="22" t="s">
        <v>44</v>
      </c>
      <c r="V77" s="84">
        <f>V51</f>
        <v>390298</v>
      </c>
      <c r="W77" s="22" t="s">
        <v>44</v>
      </c>
      <c r="X77" s="22">
        <f>X51</f>
        <v>2941.8199999999997</v>
      </c>
      <c r="Y77" s="67">
        <f>P77+Q77+R77+S77</f>
        <v>27037.300000000003</v>
      </c>
    </row>
    <row r="78" spans="1:25" ht="34.950000000000003" customHeight="1" x14ac:dyDescent="0.3">
      <c r="A78" s="163" t="s">
        <v>87</v>
      </c>
      <c r="B78" s="164"/>
      <c r="C78" s="165"/>
      <c r="D78" s="23">
        <f>SUM(D44,D77)</f>
        <v>41902.656000000003</v>
      </c>
      <c r="E78" s="23">
        <f>SUM(E77,E44)</f>
        <v>39073.466</v>
      </c>
      <c r="F78" s="56" t="s">
        <v>44</v>
      </c>
      <c r="G78" s="56" t="s">
        <v>44</v>
      </c>
      <c r="H78" s="56" t="s">
        <v>44</v>
      </c>
      <c r="I78" s="56" t="s">
        <v>44</v>
      </c>
      <c r="J78" s="56">
        <f>J77+J44</f>
        <v>2829.19</v>
      </c>
      <c r="K78" s="56" t="s">
        <v>44</v>
      </c>
      <c r="L78" s="56" t="s">
        <v>44</v>
      </c>
      <c r="M78" s="56">
        <f>SUM(M77,M44)</f>
        <v>41902.656000000003</v>
      </c>
      <c r="N78" s="23">
        <f>SUM(N77,N44)</f>
        <v>41902.656000000003</v>
      </c>
      <c r="O78" s="24" t="s">
        <v>44</v>
      </c>
      <c r="P78" s="23">
        <f>SUM(P77,P44)</f>
        <v>23.33</v>
      </c>
      <c r="Q78" s="23">
        <f>SUM(Q77,Q44)</f>
        <v>543.29</v>
      </c>
      <c r="R78" s="23">
        <f>SUM(R77,R44)</f>
        <v>18980.810000000001</v>
      </c>
      <c r="S78" s="23">
        <f>SUM(S77,S44)</f>
        <v>22355.230000000003</v>
      </c>
      <c r="T78" s="91">
        <f>T44+T77</f>
        <v>419</v>
      </c>
      <c r="U78" s="23" t="s">
        <v>44</v>
      </c>
      <c r="V78" s="85">
        <f>V77+V44</f>
        <v>600160</v>
      </c>
      <c r="W78" s="23" t="s">
        <v>44</v>
      </c>
      <c r="X78" s="23">
        <f>X77+X44</f>
        <v>4924.16</v>
      </c>
      <c r="Y78" s="121"/>
    </row>
    <row r="79" spans="1:25" ht="20.399999999999999" customHeight="1" x14ac:dyDescent="0.3">
      <c r="A79" s="58" t="s">
        <v>88</v>
      </c>
      <c r="B79" s="59"/>
      <c r="C79" s="59"/>
      <c r="D79" s="60"/>
      <c r="E79" s="60"/>
      <c r="F79" s="61"/>
      <c r="G79" s="61"/>
      <c r="H79" s="61"/>
      <c r="I79" s="3"/>
      <c r="J79" s="3"/>
      <c r="K79" s="195"/>
      <c r="L79" s="195"/>
      <c r="M79" s="195"/>
      <c r="N79" s="195"/>
      <c r="O79" s="195"/>
      <c r="P79" s="3"/>
      <c r="Q79" s="3"/>
      <c r="R79" s="3"/>
      <c r="S79" s="65"/>
      <c r="T79" s="62"/>
      <c r="U79" s="3"/>
      <c r="V79" s="3"/>
      <c r="W79" s="2"/>
      <c r="X79" s="62"/>
      <c r="Y79" s="67">
        <f>P78+Q78+R78+S78</f>
        <v>41902.660000000003</v>
      </c>
    </row>
    <row r="80" spans="1:25" ht="17.399999999999999" customHeight="1" x14ac:dyDescent="0.3">
      <c r="A80" s="58" t="s">
        <v>89</v>
      </c>
      <c r="B80" s="2"/>
      <c r="C80" s="63"/>
      <c r="D80" s="64"/>
      <c r="E80" s="64"/>
      <c r="F80" s="63"/>
      <c r="G80" s="63"/>
      <c r="H80" s="63"/>
      <c r="I80" s="63"/>
      <c r="J80" s="63"/>
      <c r="K80" s="3"/>
      <c r="L80" s="3"/>
      <c r="M80" s="3"/>
      <c r="N80" s="65"/>
      <c r="O80" s="65"/>
      <c r="P80" s="65"/>
      <c r="Q80" s="65"/>
      <c r="R80" s="65"/>
      <c r="S80" s="65"/>
      <c r="T80" s="62"/>
      <c r="U80" s="3"/>
      <c r="V80" s="3"/>
      <c r="W80" s="3"/>
      <c r="X80" s="62"/>
    </row>
    <row r="81" spans="1:25" ht="20.399999999999999" customHeight="1" x14ac:dyDescent="0.3">
      <c r="A81" s="58" t="s">
        <v>90</v>
      </c>
      <c r="B81" s="58"/>
      <c r="C81" s="63"/>
      <c r="D81" s="63"/>
      <c r="E81" s="63"/>
      <c r="F81" s="63"/>
      <c r="G81" s="63"/>
      <c r="H81" s="63"/>
      <c r="I81" s="3"/>
      <c r="J81" s="65"/>
      <c r="K81" s="3"/>
      <c r="L81" s="3"/>
      <c r="M81" s="65"/>
      <c r="N81" s="65"/>
      <c r="O81" s="65"/>
      <c r="P81" s="3"/>
      <c r="Q81" s="65"/>
      <c r="R81" s="65"/>
      <c r="S81" s="65"/>
      <c r="T81" s="62"/>
      <c r="U81" s="3"/>
      <c r="V81" s="3"/>
      <c r="W81" s="3"/>
      <c r="X81" s="62"/>
    </row>
    <row r="82" spans="1:25" ht="12.75" customHeight="1" x14ac:dyDescent="0.3">
      <c r="A82" s="58"/>
      <c r="B82" s="58"/>
      <c r="C82" s="63"/>
      <c r="D82" s="63"/>
      <c r="E82" s="64"/>
      <c r="F82" s="63"/>
      <c r="G82" s="63"/>
      <c r="H82" s="63"/>
      <c r="I82" s="3"/>
      <c r="J82" s="65"/>
      <c r="K82" s="3"/>
      <c r="L82" s="3"/>
      <c r="M82" s="3"/>
      <c r="N82" s="65"/>
      <c r="O82" s="65"/>
      <c r="P82" s="3"/>
      <c r="Q82" s="65"/>
      <c r="R82" s="124"/>
      <c r="S82" s="3"/>
      <c r="T82" s="62"/>
      <c r="U82" s="3"/>
      <c r="V82" s="3"/>
      <c r="W82" s="3"/>
      <c r="X82" s="62"/>
      <c r="Y82" s="121"/>
    </row>
    <row r="83" spans="1:25" ht="50.4" customHeight="1" x14ac:dyDescent="0.4">
      <c r="A83" s="196"/>
      <c r="B83" s="196"/>
      <c r="C83" s="196"/>
      <c r="D83" s="196"/>
      <c r="E83" s="70"/>
      <c r="F83" s="71"/>
      <c r="G83" s="120"/>
      <c r="H83" s="70"/>
      <c r="I83" s="70"/>
      <c r="J83" s="120"/>
      <c r="K83" s="70"/>
      <c r="L83" s="70"/>
      <c r="M83" s="70"/>
      <c r="N83" s="70"/>
      <c r="O83" s="70"/>
      <c r="P83" s="70"/>
      <c r="Q83" s="70"/>
      <c r="R83" s="135"/>
      <c r="S83" s="70"/>
      <c r="T83" s="72"/>
      <c r="U83" s="70"/>
      <c r="V83" s="70"/>
      <c r="W83" s="70"/>
      <c r="X83" s="72"/>
    </row>
    <row r="84" spans="1:25" ht="25.2" customHeight="1" x14ac:dyDescent="0.3">
      <c r="A84" s="197" t="s">
        <v>123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</row>
    <row r="85" spans="1:25" ht="64.95" customHeight="1" x14ac:dyDescent="0.3">
      <c r="B85" s="67">
        <v>1600000</v>
      </c>
      <c r="R85" s="67">
        <f>P78+R78+Q78+S78</f>
        <v>41902.660000000003</v>
      </c>
    </row>
    <row r="86" spans="1:25" ht="12.75" customHeight="1" x14ac:dyDescent="0.3">
      <c r="B86" s="6" t="s">
        <v>153</v>
      </c>
    </row>
    <row r="87" spans="1:25" ht="12.75" customHeight="1" x14ac:dyDescent="0.3">
      <c r="B87" s="6" t="s">
        <v>154</v>
      </c>
      <c r="G87" s="6">
        <v>1600</v>
      </c>
    </row>
    <row r="88" spans="1:25" ht="64.2" customHeight="1" x14ac:dyDescent="0.3">
      <c r="B88" s="67">
        <v>1897506</v>
      </c>
      <c r="D88" s="67" t="e">
        <f>D73+D72+D71+'[1]Фін план Порівняння'!D58+#REF!+J48</f>
        <v>#REF!</v>
      </c>
      <c r="E88" s="67" t="e">
        <f>D88-1781.09</f>
        <v>#REF!</v>
      </c>
      <c r="G88" s="6">
        <v>2100</v>
      </c>
      <c r="K88" s="67">
        <f>1781.09-J77</f>
        <v>0</v>
      </c>
      <c r="N88" s="67"/>
    </row>
    <row r="89" spans="1:25" ht="12.75" customHeight="1" x14ac:dyDescent="0.3">
      <c r="G89" s="6">
        <v>1283.57</v>
      </c>
      <c r="R89" s="67"/>
    </row>
    <row r="90" spans="1:25" ht="12.75" customHeight="1" x14ac:dyDescent="0.3">
      <c r="G90" s="6">
        <v>1897.51</v>
      </c>
      <c r="O90" s="67"/>
      <c r="P90" s="67">
        <f>Q90-E78</f>
        <v>-39073.466</v>
      </c>
      <c r="Q90" s="67"/>
      <c r="R90" s="67"/>
    </row>
    <row r="91" spans="1:25" ht="12.75" customHeight="1" x14ac:dyDescent="0.3">
      <c r="M91" s="68"/>
      <c r="O91" s="67"/>
      <c r="Q91" s="67"/>
    </row>
    <row r="92" spans="1:25" ht="12.75" customHeight="1" x14ac:dyDescent="0.3">
      <c r="G92" s="6">
        <f>SUM(G87:G91)</f>
        <v>6881.08</v>
      </c>
      <c r="I92" s="67"/>
      <c r="O92" s="67"/>
      <c r="P92" s="67"/>
    </row>
    <row r="93" spans="1:25" ht="12.75" customHeight="1" x14ac:dyDescent="0.3"/>
    <row r="94" spans="1:25" ht="12.75" customHeight="1" x14ac:dyDescent="0.3"/>
    <row r="95" spans="1:25" ht="12.75" customHeight="1" x14ac:dyDescent="0.3"/>
    <row r="96" spans="1:25" ht="12.75" customHeight="1" x14ac:dyDescent="0.3"/>
    <row r="97" spans="8:9" ht="12.75" customHeight="1" x14ac:dyDescent="0.3"/>
    <row r="98" spans="8:9" ht="12.75" customHeight="1" x14ac:dyDescent="0.3"/>
    <row r="99" spans="8:9" ht="12.75" customHeight="1" x14ac:dyDescent="0.3">
      <c r="H99" s="6">
        <f>230/1.2</f>
        <v>191.66666666666669</v>
      </c>
    </row>
    <row r="100" spans="8:9" ht="12.75" customHeight="1" x14ac:dyDescent="0.3"/>
    <row r="101" spans="8:9" ht="12.75" customHeight="1" x14ac:dyDescent="0.3"/>
    <row r="102" spans="8:9" ht="12.75" customHeight="1" x14ac:dyDescent="0.3">
      <c r="I102" s="6">
        <f>191.66</f>
        <v>191.66</v>
      </c>
    </row>
    <row r="103" spans="8:9" ht="12.75" customHeight="1" x14ac:dyDescent="0.3"/>
    <row r="104" spans="8:9" ht="12.75" customHeight="1" x14ac:dyDescent="0.3"/>
    <row r="105" spans="8:9" ht="12.75" customHeight="1" x14ac:dyDescent="0.3"/>
    <row r="106" spans="8:9" ht="12.75" customHeight="1" x14ac:dyDescent="0.3"/>
    <row r="107" spans="8:9" ht="12.75" customHeight="1" x14ac:dyDescent="0.3"/>
    <row r="108" spans="8:9" ht="12.75" customHeight="1" x14ac:dyDescent="0.3"/>
    <row r="109" spans="8:9" ht="12.75" customHeight="1" x14ac:dyDescent="0.3"/>
    <row r="110" spans="8:9" ht="12.75" customHeight="1" x14ac:dyDescent="0.3"/>
    <row r="111" spans="8:9" ht="12.75" customHeight="1" x14ac:dyDescent="0.3"/>
    <row r="112" spans="8:9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</sheetData>
  <mergeCells count="80">
    <mergeCell ref="M7:Q7"/>
    <mergeCell ref="K79:O79"/>
    <mergeCell ref="A83:D83"/>
    <mergeCell ref="A84:X84"/>
    <mergeCell ref="A65:C65"/>
    <mergeCell ref="B67:X67"/>
    <mergeCell ref="A76:C76"/>
    <mergeCell ref="A77:C77"/>
    <mergeCell ref="A78:C78"/>
    <mergeCell ref="B54:X54"/>
    <mergeCell ref="A58:C58"/>
    <mergeCell ref="B59:X59"/>
    <mergeCell ref="A60:C60"/>
    <mergeCell ref="B61:X61"/>
    <mergeCell ref="A46:X46"/>
    <mergeCell ref="B47:X47"/>
    <mergeCell ref="A51:C51"/>
    <mergeCell ref="B52:X52"/>
    <mergeCell ref="A53:C53"/>
    <mergeCell ref="A38:C38"/>
    <mergeCell ref="B40:X40"/>
    <mergeCell ref="A44:C44"/>
    <mergeCell ref="B45:X45"/>
    <mergeCell ref="A43:C43"/>
    <mergeCell ref="B30:X30"/>
    <mergeCell ref="A34:C34"/>
    <mergeCell ref="B35:X35"/>
    <mergeCell ref="A36:C36"/>
    <mergeCell ref="B37:X37"/>
    <mergeCell ref="A25:C25"/>
    <mergeCell ref="B26:X26"/>
    <mergeCell ref="A27:C27"/>
    <mergeCell ref="B28:X28"/>
    <mergeCell ref="A29:C29"/>
    <mergeCell ref="B17:X17"/>
    <mergeCell ref="A18:X18"/>
    <mergeCell ref="B19:X19"/>
    <mergeCell ref="A23:C23"/>
    <mergeCell ref="B24:X24"/>
    <mergeCell ref="X12:X15"/>
    <mergeCell ref="D13:D15"/>
    <mergeCell ref="E13:J13"/>
    <mergeCell ref="N13:N15"/>
    <mergeCell ref="O13:O15"/>
    <mergeCell ref="P13:P15"/>
    <mergeCell ref="Q13:Q15"/>
    <mergeCell ref="R13:R15"/>
    <mergeCell ref="S13:S15"/>
    <mergeCell ref="E14:E15"/>
    <mergeCell ref="F14:F15"/>
    <mergeCell ref="G14:G15"/>
    <mergeCell ref="H14:H15"/>
    <mergeCell ref="I14:J14"/>
    <mergeCell ref="A9:X9"/>
    <mergeCell ref="A10:X10"/>
    <mergeCell ref="A11:X11"/>
    <mergeCell ref="A12:A15"/>
    <mergeCell ref="B12:B15"/>
    <mergeCell ref="C12:C15"/>
    <mergeCell ref="D12:J12"/>
    <mergeCell ref="K12:K15"/>
    <mergeCell ref="L12:L15"/>
    <mergeCell ref="M12:M15"/>
    <mergeCell ref="N12:O12"/>
    <mergeCell ref="P12:S12"/>
    <mergeCell ref="T12:T15"/>
    <mergeCell ref="U12:U15"/>
    <mergeCell ref="V12:V15"/>
    <mergeCell ref="W12:W15"/>
    <mergeCell ref="B4:E4"/>
    <mergeCell ref="M4:P4"/>
    <mergeCell ref="B5:E5"/>
    <mergeCell ref="M5:P5"/>
    <mergeCell ref="M6:N6"/>
    <mergeCell ref="O6:P6"/>
    <mergeCell ref="Q1:X1"/>
    <mergeCell ref="B2:E2"/>
    <mergeCell ref="M2:P2"/>
    <mergeCell ref="B3:E3"/>
    <mergeCell ref="M3:P3"/>
  </mergeCells>
  <phoneticPr fontId="15" type="noConversion"/>
  <pageMargins left="1.1811023622047245" right="0.59055118110236227" top="0.59055118110236227" bottom="0.39370078740157483" header="0.51181102362204722" footer="0.51181102362204722"/>
  <pageSetup paperSize="9" scale="36" firstPageNumber="0" orientation="landscape" cellComments="asDisplayed" horizontalDpi="300" verticalDpi="30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Tech_1</dc:creator>
  <cp:lastModifiedBy>Tech_1</cp:lastModifiedBy>
  <cp:revision>1</cp:revision>
  <cp:lastPrinted>2021-07-21T08:05:29Z</cp:lastPrinted>
  <dcterms:created xsi:type="dcterms:W3CDTF">2019-04-12T11:38:12Z</dcterms:created>
  <dcterms:modified xsi:type="dcterms:W3CDTF">2021-07-21T12:19:20Z</dcterms:modified>
  <dc:language>en-US</dc:language>
</cp:coreProperties>
</file>