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16380" windowHeight="7656" tabRatio="500"/>
  </bookViews>
  <sheets>
    <sheet name="4" sheetId="1" r:id="rId1"/>
  </sheets>
  <definedNames>
    <definedName name="_xlnm.Print_Area" localSheetId="0">'4'!$A$1:$X$89</definedName>
  </definedNames>
  <calcPr calcId="145621"/>
</workbook>
</file>

<file path=xl/calcChain.xml><?xml version="1.0" encoding="utf-8"?>
<calcChain xmlns="http://schemas.openxmlformats.org/spreadsheetml/2006/main">
  <c r="E82" i="1" l="1"/>
  <c r="E20" i="1"/>
  <c r="D20" i="1"/>
  <c r="E68" i="1"/>
  <c r="D68" i="1"/>
  <c r="E21" i="1"/>
  <c r="D21" i="1"/>
  <c r="E51" i="1"/>
  <c r="D51" i="1"/>
  <c r="P82" i="1" l="1"/>
  <c r="Q82" i="1"/>
  <c r="S82" i="1"/>
  <c r="N82" i="1"/>
  <c r="N54" i="1"/>
  <c r="N60" i="1"/>
  <c r="N66" i="1"/>
  <c r="Q54" i="1"/>
  <c r="M60" i="1"/>
  <c r="M66" i="1"/>
  <c r="M82" i="1"/>
  <c r="E54" i="1"/>
  <c r="D54" i="1"/>
  <c r="P54" i="1"/>
  <c r="S54" i="1"/>
  <c r="Q22" i="1"/>
  <c r="Q25" i="1" s="1"/>
  <c r="R22" i="1"/>
  <c r="S25" i="1"/>
  <c r="N25" i="1"/>
  <c r="M25" i="1"/>
  <c r="P29" i="1"/>
  <c r="R25" i="1"/>
  <c r="P25" i="1"/>
  <c r="P46" i="1" s="1"/>
  <c r="S66" i="1"/>
  <c r="S65" i="1"/>
  <c r="R66" i="1"/>
  <c r="J66" i="1"/>
  <c r="E66" i="1"/>
  <c r="M54" i="1"/>
  <c r="Z22" i="1" l="1"/>
  <c r="Z23" i="1"/>
  <c r="S39" i="1" l="1"/>
  <c r="R39" i="1"/>
  <c r="N39" i="1"/>
  <c r="J39" i="1"/>
  <c r="E39" i="1"/>
  <c r="D39" i="1"/>
  <c r="D66" i="1"/>
  <c r="D82" i="1"/>
  <c r="J54" i="1"/>
  <c r="R51" i="1" l="1"/>
  <c r="R54" i="1" s="1"/>
  <c r="Y54" i="1" s="1"/>
  <c r="Q27" i="1" l="1"/>
  <c r="Q29" i="1" s="1"/>
  <c r="E27" i="1"/>
  <c r="D27" i="1"/>
  <c r="N29" i="1" l="1"/>
  <c r="M29" i="1"/>
  <c r="S36" i="1"/>
  <c r="S46" i="1" s="1"/>
  <c r="S60" i="1"/>
  <c r="R60" i="1"/>
  <c r="Q60" i="1"/>
  <c r="Q66" i="1"/>
  <c r="P66" i="1"/>
  <c r="R82" i="1"/>
  <c r="Y66" i="1" l="1"/>
  <c r="P83" i="1"/>
  <c r="R83" i="1"/>
  <c r="Y82" i="1"/>
  <c r="Y60" i="1"/>
  <c r="S83" i="1"/>
  <c r="S84" i="1" s="1"/>
  <c r="Q69" i="1"/>
  <c r="Q83" i="1" s="1"/>
  <c r="N69" i="1"/>
  <c r="N83" i="1" s="1"/>
  <c r="M69" i="1"/>
  <c r="M83" i="1" s="1"/>
  <c r="E69" i="1"/>
  <c r="D69" i="1"/>
  <c r="E60" i="1"/>
  <c r="D60" i="1"/>
  <c r="X83" i="1"/>
  <c r="V83" i="1"/>
  <c r="Q45" i="1"/>
  <c r="Q46" i="1" s="1"/>
  <c r="N45" i="1"/>
  <c r="M45" i="1"/>
  <c r="M46" i="1" s="1"/>
  <c r="E45" i="1"/>
  <c r="D45" i="1"/>
  <c r="R36" i="1"/>
  <c r="R46" i="1" s="1"/>
  <c r="N36" i="1"/>
  <c r="N46" i="1" s="1"/>
  <c r="M36" i="1"/>
  <c r="E36" i="1"/>
  <c r="D36" i="1"/>
  <c r="E29" i="1"/>
  <c r="D29" i="1"/>
  <c r="X46" i="1"/>
  <c r="V46" i="1"/>
  <c r="E25" i="1"/>
  <c r="D25" i="1"/>
  <c r="D46" i="1" l="1"/>
  <c r="Z44" i="1"/>
  <c r="Y83" i="1"/>
  <c r="Y84" i="1"/>
  <c r="X84" i="1"/>
  <c r="R84" i="1"/>
  <c r="N84" i="1"/>
  <c r="D83" i="1"/>
  <c r="E46" i="1"/>
  <c r="Q84" i="1"/>
  <c r="E83" i="1"/>
  <c r="E84" i="1" s="1"/>
  <c r="V84" i="1"/>
  <c r="P84" i="1"/>
  <c r="Y87" i="1" l="1"/>
  <c r="M84" i="1"/>
  <c r="D84" i="1"/>
</calcChain>
</file>

<file path=xl/sharedStrings.xml><?xml version="1.0" encoding="utf-8"?>
<sst xmlns="http://schemas.openxmlformats.org/spreadsheetml/2006/main" count="920" uniqueCount="178">
  <si>
    <t>Додаток  4                                                                                                                                                           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</si>
  <si>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 xml:space="preserve">ПОГОДЖЕНО </t>
  </si>
  <si>
    <t xml:space="preserve">                             ЗАТВЕРДЖЕНО                         </t>
  </si>
  <si>
    <t>рішенням __________________________________________________</t>
  </si>
  <si>
    <t>Директор КП "Кривбасводоканал"</t>
  </si>
  <si>
    <t>(найменування органу місцевого самоврядування)</t>
  </si>
  <si>
    <t>(посадова особа ліцензіата)</t>
  </si>
  <si>
    <t>від _____________________________ №_____________________________</t>
  </si>
  <si>
    <t xml:space="preserve"> С.Ю. Марков </t>
  </si>
  <si>
    <t>(підпис)</t>
  </si>
  <si>
    <t>(П.І.Б.)</t>
  </si>
  <si>
    <t>КП "Кривбасводоканал"</t>
  </si>
  <si>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</si>
  <si>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</si>
  <si>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</si>
  <si>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</si>
  <si>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</si>
  <si>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Сума позичкових коштів та відсотків за їх  використання, що підлягає поверненню у планованому періоді, тис.грн. (без ПДВ)</t>
  </si>
  <si>
    <t xml:space="preserve"> Сума інших залучених коштів, що підлягає поверненню у планованому періоді, тис.грн. (без ПДВ)</t>
  </si>
  <si>
    <t>Кошти, що враховуються    у структурі тарифів гр.5 + гр.6. + гр.11 + гр.12  тис. грн. (без ПДВ)</t>
  </si>
  <si>
    <t xml:space="preserve"> За способом виконання, тис. грн. (без ПДВ)</t>
  </si>
  <si>
    <t>Графік здійснення заходів та використання коштів на планований період, тис. грн. (без ПДВ)</t>
  </si>
  <si>
    <t>Строк окупності (місяців)*</t>
  </si>
  <si>
    <t>№ аркуша обґрунтовуючих матеріалів</t>
  </si>
  <si>
    <t>Економія паливно-енергетичних ресурсів (кВт/год/рік)</t>
  </si>
  <si>
    <t>Економія фонду заробітної плати (тис. грн/рік)</t>
  </si>
  <si>
    <t>Економічний ефект (тис. грн )**</t>
  </si>
  <si>
    <t xml:space="preserve">загальна сума </t>
  </si>
  <si>
    <t>з урахуванням:</t>
  </si>
  <si>
    <t>Господарський  (вартість    матеріальних ресурсів)</t>
  </si>
  <si>
    <t>підрядний</t>
  </si>
  <si>
    <t>І кв.</t>
  </si>
  <si>
    <t>ІІ кв.</t>
  </si>
  <si>
    <t>ІІІ кв.</t>
  </si>
  <si>
    <t>ІV кв.</t>
  </si>
  <si>
    <t>амортизаційні відрахування</t>
  </si>
  <si>
    <t>виробничі інвестиції з прибутку</t>
  </si>
  <si>
    <t>отримані у планованому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</si>
  <si>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</si>
  <si>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</si>
  <si>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</si>
  <si>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</si>
  <si>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t>І</t>
  </si>
  <si>
    <t>ВОДОПОСТАЧАННЯ</t>
  </si>
  <si>
    <t>1.1</t>
  </si>
  <si>
    <t>Заходи зі зниження питомих витрат, а також втрат ресурсів, з них:</t>
  </si>
  <si>
    <t>1.1.1</t>
  </si>
  <si>
    <t xml:space="preserve">Капітальний ремонт водопровідних мереж м.Кривого Рогу </t>
  </si>
  <si>
    <t>-</t>
  </si>
  <si>
    <t>Усього за підпунктом 1.1</t>
  </si>
  <si>
    <t>1.2</t>
  </si>
  <si>
    <t>Заходи щодо забезпечення технологічного та/або комерційного обліку ресурсів, з них:</t>
  </si>
  <si>
    <t>Усього за підпунктом 1.2</t>
  </si>
  <si>
    <t>1.3</t>
  </si>
  <si>
    <t>Заходи щодо зменшення обсягу витрат води на технологічні потреби, з них:</t>
  </si>
  <si>
    <t>Усього за підпунктом 1.3</t>
  </si>
  <si>
    <t>1.4</t>
  </si>
  <si>
    <t>Заходи щодо підвищення якості послуг з централізованого водопостачання, з них:</t>
  </si>
  <si>
    <t>Усього за підпунктом 1.4</t>
  </si>
  <si>
    <t>1.5</t>
  </si>
  <si>
    <t>Заходи щодо впровадження та розвитку інформаційних технологій, з них:</t>
  </si>
  <si>
    <t>Усього за підпунктом 1.5</t>
  </si>
  <si>
    <t>1.6</t>
  </si>
  <si>
    <t>Заходи щодо модернізації та закупівлі транспортних засобів спеціального та спеціалізованого призначення, з них:</t>
  </si>
  <si>
    <t>1.7</t>
  </si>
  <si>
    <t>Заходи щодо підвищення екологічної безпеки та охорони навколишнього середовища, з них:</t>
  </si>
  <si>
    <t>Усього за підпунктом 1.7</t>
  </si>
  <si>
    <t>1.8</t>
  </si>
  <si>
    <t>Інші заходи, з них:</t>
  </si>
  <si>
    <t>Усього за підпунктом 1.8</t>
  </si>
  <si>
    <t>Усього за розділом І</t>
  </si>
  <si>
    <t>ІІ</t>
  </si>
  <si>
    <t>ВОДОВІДВЕДЕННЯ</t>
  </si>
  <si>
    <t>2.1</t>
  </si>
  <si>
    <t>2.1.1</t>
  </si>
  <si>
    <t>1 од.</t>
  </si>
  <si>
    <t>2.1.2</t>
  </si>
  <si>
    <t>5 од.</t>
  </si>
  <si>
    <t>Усього за підпунктом 2.1</t>
  </si>
  <si>
    <t>2.2</t>
  </si>
  <si>
    <t xml:space="preserve"> Усього за підпунктом  2.2</t>
  </si>
  <si>
    <t>2.3</t>
  </si>
  <si>
    <t xml:space="preserve"> Усього за підпунктом 2.3</t>
  </si>
  <si>
    <t>2.4</t>
  </si>
  <si>
    <t>2.4.1</t>
  </si>
  <si>
    <t>Усього за підпунктом  2.4</t>
  </si>
  <si>
    <t>2.5</t>
  </si>
  <si>
    <t>2.5.1</t>
  </si>
  <si>
    <t>Усього за підпунктом  2.5</t>
  </si>
  <si>
    <t>2.6</t>
  </si>
  <si>
    <t>2.6.1</t>
  </si>
  <si>
    <t>2.6.2</t>
  </si>
  <si>
    <t>2.6.3</t>
  </si>
  <si>
    <t>Усього за підпунктом 2.6</t>
  </si>
  <si>
    <t>Усього за розділом ІІ</t>
  </si>
  <si>
    <t>Усього за інвестиційним планом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</si>
  <si>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</si>
  <si>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</si>
  <si>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</si>
  <si>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>Перший заступник директора-головний інженер                                                                                             С.А. Гончаренко</t>
  </si>
  <si>
    <t>2.6.4</t>
  </si>
  <si>
    <t>2.6.5</t>
  </si>
  <si>
    <t>1.2.1</t>
  </si>
  <si>
    <t>Річний  інвестиційний план на 2020 рік</t>
  </si>
  <si>
    <t>2 од.</t>
  </si>
  <si>
    <t>Капітальний ремонт самопливних колекторів</t>
  </si>
  <si>
    <t>Придбання дренажних насосних агрегатів</t>
  </si>
  <si>
    <t>Впровадження системи SCADA на об`єктах підприємства</t>
  </si>
  <si>
    <t>2.6.6</t>
  </si>
  <si>
    <t>16 од.</t>
  </si>
  <si>
    <t xml:space="preserve">Придбання стерилізатора парового </t>
  </si>
  <si>
    <t>1.1.2</t>
  </si>
  <si>
    <t>2.1.3</t>
  </si>
  <si>
    <t>1.1.3</t>
  </si>
  <si>
    <t>2.3.1</t>
  </si>
  <si>
    <t>1.5.1</t>
  </si>
  <si>
    <t xml:space="preserve">Придбання бідистилятора </t>
  </si>
  <si>
    <t xml:space="preserve">Придбання електропічі камерної </t>
  </si>
  <si>
    <t xml:space="preserve">Придбання фотоелектроколориметра </t>
  </si>
  <si>
    <t>Придбання ваг аналітичних 2й клас точності</t>
  </si>
  <si>
    <t>Придбання ваг лабораторних 3й клас точності</t>
  </si>
  <si>
    <t>Придбання хлораторів</t>
  </si>
  <si>
    <t xml:space="preserve"> Придбання частотних перетворювачів електронного керування </t>
  </si>
  <si>
    <t>1.1.4.</t>
  </si>
  <si>
    <t>1.1.6.</t>
  </si>
  <si>
    <t xml:space="preserve">Придбання електродвигунів для встановлення на водонапірних насосних станціях </t>
  </si>
  <si>
    <t>Заміна н/агр на водопровідних насосних станціях</t>
  </si>
  <si>
    <t xml:space="preserve">Придбання підвищувальних насосних агрегатів </t>
  </si>
  <si>
    <t>1.2.2</t>
  </si>
  <si>
    <t xml:space="preserve">Встановлення механічних лічильників наводопровідних мережах </t>
  </si>
  <si>
    <t>0,5 од</t>
  </si>
  <si>
    <t>Придбання програмного забезпечення для взаєморозрахунками з юридичними особами</t>
  </si>
  <si>
    <t>1.8.1.</t>
  </si>
  <si>
    <t>2.6.8.</t>
  </si>
  <si>
    <t>2.6.9.</t>
  </si>
  <si>
    <t>2.6.10.</t>
  </si>
  <si>
    <t>2.3.2.</t>
  </si>
  <si>
    <t>0, 5 од.</t>
  </si>
  <si>
    <t>2.4.2.</t>
  </si>
  <si>
    <t>2.4.3.</t>
  </si>
  <si>
    <t xml:space="preserve"> 1 од.</t>
  </si>
  <si>
    <t>Придбання міні-навантажувача</t>
  </si>
  <si>
    <t>Придбання автомобілів ГАЗ</t>
  </si>
  <si>
    <t>Придбання пересувної ЕТЛ</t>
  </si>
  <si>
    <t xml:space="preserve">Придбання зварювального апарату </t>
  </si>
  <si>
    <t xml:space="preserve">1 од. </t>
  </si>
  <si>
    <t>3 од.</t>
  </si>
  <si>
    <t xml:space="preserve">Придбання тепловізора </t>
  </si>
  <si>
    <t xml:space="preserve">Придбання комплексних трансформаторних підстанцій для встановлення наканалізаційних насосних станціях </t>
  </si>
  <si>
    <t xml:space="preserve">Придбання частотних перетворювачів електроного керування та шафи с бейпасом </t>
  </si>
  <si>
    <t>Придбання аналізатору вольтамперметричного з державною повіркою</t>
  </si>
  <si>
    <t>2.6.7.</t>
  </si>
  <si>
    <t>17 од.</t>
  </si>
  <si>
    <t>18 од.</t>
  </si>
  <si>
    <t>39 од.</t>
  </si>
  <si>
    <t xml:space="preserve">Заміна насосного обладнання на каналізаційних насосних станціях </t>
  </si>
  <si>
    <t>7 од.</t>
  </si>
  <si>
    <t>34 од.</t>
  </si>
  <si>
    <t xml:space="preserve">Встановлення витратомірів на наводопровідних мережах </t>
  </si>
  <si>
    <t>16 од</t>
  </si>
  <si>
    <t>2.4..4.</t>
  </si>
  <si>
    <t>17  од.</t>
  </si>
  <si>
    <t>2.1.4.</t>
  </si>
  <si>
    <t>Придбання частотного перетворювача електронного керування електродвигуном повітродувок ІСА,ЦСА,Півн.СА</t>
  </si>
  <si>
    <t>2.6.11.</t>
  </si>
  <si>
    <t>Придбання газового хроматографу</t>
  </si>
  <si>
    <t>Придбання спец. техніки для перевезення аварійних бригад</t>
  </si>
  <si>
    <t xml:space="preserve">8 од </t>
  </si>
  <si>
    <t>1.6.1..</t>
  </si>
  <si>
    <t xml:space="preserve">2 од </t>
  </si>
  <si>
    <t>Усього за підпунктом 1.6.</t>
  </si>
  <si>
    <t>"____"________________ 2020______ року</t>
  </si>
  <si>
    <r>
      <t xml:space="preserve"> Будівництво, реконструкція та модернізація об</t>
    </r>
    <r>
      <rPr>
        <b/>
        <sz val="13"/>
        <rFont val="Calibri"/>
        <family val="2"/>
        <charset val="204"/>
      </rPr>
      <t>’</t>
    </r>
    <r>
      <rPr>
        <b/>
        <sz val="13"/>
        <rFont val="Times New Roman"/>
        <family val="1"/>
        <charset val="204"/>
      </rPr>
      <t>єктів водопостачання, з урахуванням:</t>
    </r>
  </si>
  <si>
    <r>
      <t xml:space="preserve"> Будівництво, реконструкція та модернізація об</t>
    </r>
    <r>
      <rPr>
        <b/>
        <sz val="13"/>
        <rFont val="Calibri"/>
        <family val="2"/>
        <charset val="204"/>
      </rPr>
      <t>’</t>
    </r>
    <r>
      <rPr>
        <b/>
        <sz val="13"/>
        <rFont val="Times New Roman"/>
        <family val="1"/>
        <charset val="204"/>
      </rPr>
      <t>єктів водовідведення, з урахуванням:</t>
    </r>
  </si>
  <si>
    <t xml:space="preserve">5 од. </t>
  </si>
  <si>
    <t>L=1170 м</t>
  </si>
  <si>
    <t>L=13 106м</t>
  </si>
  <si>
    <t>19 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</si>
</sst>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0"/>
      <color rgb="FF000000"/>
      <name val="arial"/>
      <charset val="1"/>
    </font>
    <font>
      <sz val="13"/>
      <name val="Times New Roman"/>
      <family val="1"/>
      <charset val="204"/>
    </font>
    <font>
      <sz val="10"/>
      <color rgb="FF000000"/>
      <name val="arial"/>
      <charset val="1"/>
    </font>
    <font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Times New Roman"/>
      <family val="1"/>
      <charset val="204"/>
    </font>
    <font>
      <sz val="13"/>
      <color rgb="FF000000"/>
      <name val="Arial"/>
      <family val="2"/>
      <charset val="204"/>
    </font>
    <font>
      <sz val="13"/>
      <color rgb="FFFF0000"/>
      <name val="Arial"/>
      <family val="2"/>
      <charset val="204"/>
    </font>
    <font>
      <b/>
      <sz val="13"/>
      <name val="Calibri"/>
      <family val="2"/>
      <charset val="204"/>
    </font>
    <font>
      <i/>
      <sz val="13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3"/>
      <color rgb="FF00000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left" vertical="center" wrapText="1"/>
    </xf>
    <xf numFmtId="2" fontId="1" fillId="6" borderId="2" xfId="0" applyNumberFormat="1" applyFont="1" applyFill="1" applyBorder="1" applyAlignment="1">
      <alignment horizontal="center" vertical="center"/>
    </xf>
    <xf numFmtId="4" fontId="1" fillId="6" borderId="2" xfId="0" applyNumberFormat="1" applyFont="1" applyFill="1" applyBorder="1" applyAlignment="1">
      <alignment horizontal="center" vertical="center"/>
    </xf>
    <xf numFmtId="4" fontId="1" fillId="6" borderId="2" xfId="0" applyNumberFormat="1" applyFont="1" applyFill="1" applyBorder="1" applyAlignment="1">
      <alignment horizontal="center" vertical="center" wrapText="1"/>
    </xf>
    <xf numFmtId="0" fontId="6" fillId="6" borderId="0" xfId="0" applyFont="1" applyFill="1"/>
    <xf numFmtId="49" fontId="1" fillId="7" borderId="2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left" vertical="center" wrapText="1"/>
    </xf>
    <xf numFmtId="49" fontId="1" fillId="6" borderId="2" xfId="0" applyNumberFormat="1" applyFont="1" applyFill="1" applyBorder="1" applyAlignment="1">
      <alignment horizontal="center" vertical="center"/>
    </xf>
    <xf numFmtId="4" fontId="6" fillId="6" borderId="0" xfId="0" applyNumberFormat="1" applyFont="1" applyFill="1"/>
    <xf numFmtId="3" fontId="1" fillId="6" borderId="2" xfId="0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4" fontId="5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left" vertical="center" wrapText="1"/>
    </xf>
    <xf numFmtId="49" fontId="1" fillId="6" borderId="2" xfId="1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 wrapText="1"/>
    </xf>
    <xf numFmtId="2" fontId="1" fillId="6" borderId="2" xfId="1" applyNumberFormat="1" applyFont="1" applyFill="1" applyBorder="1" applyAlignment="1">
      <alignment horizontal="center" vertical="center"/>
    </xf>
    <xf numFmtId="43" fontId="1" fillId="6" borderId="2" xfId="1" applyFont="1" applyFill="1" applyBorder="1" applyAlignment="1">
      <alignment horizontal="center" vertical="center"/>
    </xf>
    <xf numFmtId="0" fontId="6" fillId="5" borderId="2" xfId="0" applyFont="1" applyFill="1" applyBorder="1"/>
    <xf numFmtId="2" fontId="5" fillId="0" borderId="4" xfId="1" applyNumberFormat="1" applyFont="1" applyBorder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49" fontId="9" fillId="7" borderId="2" xfId="0" applyNumberFormat="1" applyFont="1" applyFill="1" applyBorder="1" applyAlignment="1">
      <alignment horizontal="center" vertical="center"/>
    </xf>
    <xf numFmtId="2" fontId="9" fillId="6" borderId="2" xfId="0" applyNumberFormat="1" applyFont="1" applyFill="1" applyBorder="1" applyAlignment="1">
      <alignment vertical="center" wrapText="1"/>
    </xf>
    <xf numFmtId="2" fontId="9" fillId="6" borderId="2" xfId="0" applyNumberFormat="1" applyFont="1" applyFill="1" applyBorder="1" applyAlignment="1">
      <alignment horizontal="center" vertical="center"/>
    </xf>
    <xf numFmtId="4" fontId="10" fillId="6" borderId="2" xfId="0" applyNumberFormat="1" applyFont="1" applyFill="1" applyBorder="1" applyAlignment="1">
      <alignment horizontal="center" vertical="center" wrapText="1"/>
    </xf>
    <xf numFmtId="4" fontId="9" fillId="6" borderId="2" xfId="0" applyNumberFormat="1" applyFont="1" applyFill="1" applyBorder="1" applyAlignment="1">
      <alignment horizontal="center" vertical="center" wrapText="1"/>
    </xf>
    <xf numFmtId="4" fontId="9" fillId="7" borderId="4" xfId="0" applyNumberFormat="1" applyFont="1" applyFill="1" applyBorder="1" applyAlignment="1">
      <alignment horizontal="center" vertical="center"/>
    </xf>
    <xf numFmtId="4" fontId="9" fillId="7" borderId="2" xfId="0" applyNumberFormat="1" applyFont="1" applyFill="1" applyBorder="1" applyAlignment="1">
      <alignment horizontal="center" vertical="center"/>
    </xf>
    <xf numFmtId="0" fontId="11" fillId="5" borderId="0" xfId="0" applyFont="1" applyFill="1"/>
    <xf numFmtId="49" fontId="9" fillId="7" borderId="5" xfId="0" applyNumberFormat="1" applyFont="1" applyFill="1" applyBorder="1" applyAlignment="1">
      <alignment vertical="center"/>
    </xf>
    <xf numFmtId="49" fontId="5" fillId="7" borderId="10" xfId="0" applyNumberFormat="1" applyFont="1" applyFill="1" applyBorder="1" applyAlignment="1">
      <alignment horizontal="center" vertical="center"/>
    </xf>
    <xf numFmtId="2" fontId="9" fillId="6" borderId="10" xfId="0" applyNumberFormat="1" applyFont="1" applyFill="1" applyBorder="1" applyAlignment="1">
      <alignment horizontal="center" vertical="center"/>
    </xf>
    <xf numFmtId="4" fontId="12" fillId="6" borderId="2" xfId="0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7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" fillId="6" borderId="2" xfId="0" applyNumberFormat="1" applyFont="1" applyFill="1" applyBorder="1" applyAlignment="1">
      <alignment vertical="center" wrapText="1"/>
    </xf>
    <xf numFmtId="4" fontId="6" fillId="5" borderId="0" xfId="0" applyNumberFormat="1" applyFont="1" applyFill="1"/>
    <xf numFmtId="43" fontId="5" fillId="0" borderId="2" xfId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6" borderId="2" xfId="0" applyFont="1" applyFill="1" applyBorder="1" applyAlignment="1">
      <alignment vertical="center" wrapText="1"/>
    </xf>
    <xf numFmtId="2" fontId="1" fillId="6" borderId="2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/>
    </xf>
    <xf numFmtId="4" fontId="4" fillId="5" borderId="0" xfId="0" applyNumberFormat="1" applyFont="1" applyFill="1"/>
    <xf numFmtId="0" fontId="4" fillId="5" borderId="0" xfId="0" applyFont="1" applyFill="1"/>
    <xf numFmtId="4" fontId="3" fillId="6" borderId="4" xfId="0" applyNumberFormat="1" applyFont="1" applyFill="1" applyBorder="1" applyAlignment="1">
      <alignment horizontal="center" vertical="center" wrapText="1"/>
    </xf>
    <xf numFmtId="2" fontId="9" fillId="7" borderId="2" xfId="0" applyNumberFormat="1" applyFont="1" applyFill="1" applyBorder="1" applyAlignment="1">
      <alignment horizontal="center" vertical="center"/>
    </xf>
    <xf numFmtId="2" fontId="9" fillId="6" borderId="2" xfId="0" applyNumberFormat="1" applyFont="1" applyFill="1" applyBorder="1" applyAlignment="1">
      <alignment horizontal="left" vertical="center" wrapText="1"/>
    </xf>
    <xf numFmtId="4" fontId="9" fillId="6" borderId="2" xfId="0" applyNumberFormat="1" applyFont="1" applyFill="1" applyBorder="1" applyAlignment="1">
      <alignment horizontal="center" vertical="center"/>
    </xf>
    <xf numFmtId="4" fontId="10" fillId="6" borderId="4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4" fontId="6" fillId="0" borderId="0" xfId="0" applyNumberFormat="1" applyFont="1"/>
    <xf numFmtId="4" fontId="5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43" fontId="1" fillId="6" borderId="4" xfId="1" applyFont="1" applyFill="1" applyBorder="1" applyAlignment="1">
      <alignment horizontal="center" vertical="center"/>
    </xf>
    <xf numFmtId="2" fontId="1" fillId="6" borderId="4" xfId="0" applyNumberFormat="1" applyFont="1" applyFill="1" applyBorder="1" applyAlignment="1">
      <alignment horizontal="center" vertical="center"/>
    </xf>
    <xf numFmtId="0" fontId="6" fillId="5" borderId="0" xfId="0" applyFont="1" applyFill="1" applyBorder="1"/>
    <xf numFmtId="43" fontId="5" fillId="0" borderId="4" xfId="1" applyFont="1" applyBorder="1" applyAlignment="1">
      <alignment vertical="center" wrapText="1"/>
    </xf>
    <xf numFmtId="2" fontId="1" fillId="0" borderId="4" xfId="0" applyNumberFormat="1" applyFont="1" applyBorder="1" applyAlignment="1">
      <alignment horizontal="center" wrapText="1"/>
    </xf>
    <xf numFmtId="43" fontId="5" fillId="0" borderId="4" xfId="1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wrapText="1"/>
    </xf>
    <xf numFmtId="43" fontId="6" fillId="0" borderId="0" xfId="0" applyNumberFormat="1" applyFont="1"/>
    <xf numFmtId="4" fontId="3" fillId="6" borderId="2" xfId="0" applyNumberFormat="1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/>
    </xf>
    <xf numFmtId="3" fontId="1" fillId="7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4" fontId="1" fillId="6" borderId="6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" fontId="1" fillId="6" borderId="6" xfId="0" applyNumberFormat="1" applyFont="1" applyFill="1" applyBorder="1" applyAlignment="1">
      <alignment horizontal="center" vertical="center"/>
    </xf>
    <xf numFmtId="4" fontId="1" fillId="6" borderId="4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1" fillId="6" borderId="7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/>
    </xf>
    <xf numFmtId="4" fontId="1" fillId="6" borderId="4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/>
    <xf numFmtId="0" fontId="6" fillId="4" borderId="0" xfId="0" applyFont="1" applyFill="1"/>
    <xf numFmtId="0" fontId="6" fillId="6" borderId="2" xfId="0" applyFont="1" applyFill="1" applyBorder="1"/>
    <xf numFmtId="2" fontId="1" fillId="6" borderId="3" xfId="0" applyNumberFormat="1" applyFont="1" applyFill="1" applyBorder="1" applyAlignment="1">
      <alignment horizontal="center" vertical="center"/>
    </xf>
    <xf numFmtId="2" fontId="1" fillId="6" borderId="7" xfId="0" applyNumberFormat="1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center" vertical="center"/>
    </xf>
    <xf numFmtId="14" fontId="11" fillId="6" borderId="2" xfId="0" applyNumberFormat="1" applyFont="1" applyFill="1" applyBorder="1"/>
    <xf numFmtId="4" fontId="9" fillId="6" borderId="6" xfId="0" applyNumberFormat="1" applyFont="1" applyFill="1" applyBorder="1" applyAlignment="1">
      <alignment horizontal="center" vertical="center"/>
    </xf>
    <xf numFmtId="4" fontId="9" fillId="6" borderId="4" xfId="0" applyNumberFormat="1" applyFont="1" applyFill="1" applyBorder="1" applyAlignment="1">
      <alignment horizontal="center" vertical="center" wrapText="1"/>
    </xf>
    <xf numFmtId="4" fontId="9" fillId="6" borderId="4" xfId="0" applyNumberFormat="1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3" fontId="5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3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" fillId="0" borderId="0" xfId="0" applyNumberFormat="1" applyFont="1"/>
    <xf numFmtId="2" fontId="1" fillId="0" borderId="0" xfId="0" applyNumberFormat="1" applyFont="1"/>
    <xf numFmtId="0" fontId="4" fillId="0" borderId="0" xfId="0" applyFont="1"/>
    <xf numFmtId="0" fontId="7" fillId="0" borderId="0" xfId="0" applyFont="1"/>
    <xf numFmtId="4" fontId="4" fillId="0" borderId="0" xfId="0" applyNumberFormat="1" applyFont="1"/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textRotation="90" wrapText="1"/>
    </xf>
    <xf numFmtId="2" fontId="1" fillId="0" borderId="9" xfId="0" applyNumberFormat="1" applyFont="1" applyBorder="1" applyAlignment="1">
      <alignment horizontal="center" vertical="center" textRotation="90" wrapText="1"/>
    </xf>
    <xf numFmtId="2" fontId="1" fillId="0" borderId="4" xfId="0" applyNumberFormat="1" applyFont="1" applyBorder="1" applyAlignment="1">
      <alignment horizontal="center" vertical="center" textRotation="90" wrapText="1"/>
    </xf>
    <xf numFmtId="2" fontId="5" fillId="0" borderId="5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2" fontId="1" fillId="6" borderId="5" xfId="0" applyNumberFormat="1" applyFont="1" applyFill="1" applyBorder="1" applyAlignment="1">
      <alignment horizontal="center" vertical="center"/>
    </xf>
    <xf numFmtId="2" fontId="1" fillId="6" borderId="10" xfId="0" applyNumberFormat="1" applyFont="1" applyFill="1" applyBorder="1" applyAlignment="1">
      <alignment horizontal="center" vertical="center"/>
    </xf>
    <xf numFmtId="2" fontId="1" fillId="6" borderId="3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99FF99"/>
      <color rgb="FFFF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3"/>
  <sheetViews>
    <sheetView tabSelected="1" view="pageBreakPreview" topLeftCell="A2" zoomScale="46" zoomScaleNormal="100" zoomScaleSheetLayoutView="46" workbookViewId="0">
      <selection activeCell="A11" sqref="A11:X11"/>
    </sheetView>
  </sheetViews>
  <sheetFormatPr defaultColWidth="16.44140625" defaultRowHeight="16.8" x14ac:dyDescent="0.3"/>
  <cols>
    <col min="1" max="1" width="10.6640625" style="7" customWidth="1"/>
    <col min="2" max="2" width="40.6640625" style="7" customWidth="1"/>
    <col min="3" max="12" width="16.44140625" style="7"/>
    <col min="13" max="13" width="16.44140625" style="126"/>
    <col min="14" max="19" width="16.44140625" style="7"/>
    <col min="20" max="20" width="16.44140625" style="127"/>
    <col min="21" max="23" width="16.44140625" style="7"/>
    <col min="24" max="24" width="16.44140625" style="127"/>
    <col min="25" max="16384" width="16.44140625" style="7"/>
  </cols>
  <sheetData>
    <row r="1" spans="1:24" ht="80.25" customHeight="1" x14ac:dyDescent="0.3">
      <c r="A1" s="5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/>
      <c r="O1" s="4"/>
      <c r="P1" s="4"/>
      <c r="Q1" s="129" t="s">
        <v>0</v>
      </c>
      <c r="R1" s="129"/>
      <c r="S1" s="129"/>
      <c r="T1" s="129"/>
      <c r="U1" s="129"/>
      <c r="V1" s="129"/>
      <c r="W1" s="129"/>
      <c r="X1" s="129"/>
    </row>
    <row r="2" spans="1:24" ht="35.4" customHeight="1" x14ac:dyDescent="0.3">
      <c r="A2" s="5"/>
      <c r="B2" s="172" t="s">
        <v>1</v>
      </c>
      <c r="C2" s="172"/>
      <c r="D2" s="172"/>
      <c r="E2" s="172"/>
      <c r="F2" s="2"/>
      <c r="G2" s="2"/>
      <c r="H2" s="2"/>
      <c r="I2" s="2"/>
      <c r="J2" s="2"/>
      <c r="K2" s="2"/>
      <c r="L2" s="2"/>
      <c r="M2" s="166" t="s">
        <v>2</v>
      </c>
      <c r="N2" s="166"/>
      <c r="O2" s="166"/>
      <c r="P2" s="166"/>
      <c r="Q2" s="167"/>
      <c r="R2" s="3"/>
      <c r="S2" s="8"/>
      <c r="T2" s="9"/>
      <c r="U2" s="8"/>
      <c r="V2" s="8"/>
      <c r="W2" s="8"/>
      <c r="X2" s="9"/>
    </row>
    <row r="3" spans="1:24" ht="31.8" customHeight="1" x14ac:dyDescent="0.4">
      <c r="A3" s="5"/>
      <c r="B3" s="173" t="s">
        <v>3</v>
      </c>
      <c r="C3" s="173"/>
      <c r="D3" s="173"/>
      <c r="E3" s="173"/>
      <c r="F3" s="2"/>
      <c r="G3" s="2"/>
      <c r="H3" s="2"/>
      <c r="I3" s="2"/>
      <c r="J3" s="2"/>
      <c r="K3" s="2"/>
      <c r="L3" s="2"/>
      <c r="M3" s="168" t="s">
        <v>4</v>
      </c>
      <c r="N3" s="168"/>
      <c r="O3" s="168"/>
      <c r="P3" s="168"/>
      <c r="Q3" s="167"/>
      <c r="R3" s="3"/>
      <c r="S3" s="8"/>
      <c r="T3" s="9"/>
      <c r="U3" s="8"/>
      <c r="V3" s="8"/>
      <c r="W3" s="8"/>
      <c r="X3" s="9"/>
    </row>
    <row r="4" spans="1:24" ht="25.2" customHeight="1" x14ac:dyDescent="0.4">
      <c r="A4" s="5"/>
      <c r="B4" s="174" t="s">
        <v>5</v>
      </c>
      <c r="C4" s="174"/>
      <c r="D4" s="174"/>
      <c r="E4" s="174"/>
      <c r="F4" s="2"/>
      <c r="G4" s="2"/>
      <c r="H4" s="2"/>
      <c r="I4" s="2"/>
      <c r="J4" s="2"/>
      <c r="K4" s="2"/>
      <c r="L4" s="2"/>
      <c r="M4" s="169" t="s">
        <v>6</v>
      </c>
      <c r="N4" s="169"/>
      <c r="O4" s="169"/>
      <c r="P4" s="169"/>
      <c r="Q4" s="167"/>
      <c r="R4" s="3"/>
      <c r="S4" s="8"/>
      <c r="T4" s="9"/>
      <c r="U4" s="8"/>
      <c r="V4" s="8"/>
      <c r="W4" s="8"/>
      <c r="X4" s="9"/>
    </row>
    <row r="5" spans="1:24" ht="28.5" customHeight="1" x14ac:dyDescent="0.4">
      <c r="A5" s="5"/>
      <c r="B5" s="171" t="s">
        <v>7</v>
      </c>
      <c r="C5" s="171"/>
      <c r="D5" s="171"/>
      <c r="E5" s="171"/>
      <c r="F5" s="2"/>
      <c r="G5" s="2"/>
      <c r="H5" s="2"/>
      <c r="I5" s="2"/>
      <c r="J5" s="2"/>
      <c r="K5" s="2"/>
      <c r="L5" s="2"/>
      <c r="M5" s="170" t="s">
        <v>8</v>
      </c>
      <c r="N5" s="170"/>
      <c r="O5" s="170"/>
      <c r="P5" s="170"/>
      <c r="Q5" s="167"/>
      <c r="R5" s="8"/>
      <c r="S5" s="8"/>
      <c r="T5" s="9"/>
      <c r="U5" s="8"/>
      <c r="V5" s="8"/>
      <c r="W5" s="8"/>
      <c r="X5" s="9"/>
    </row>
    <row r="6" spans="1:24" ht="17.25" customHeight="1" x14ac:dyDescent="0.3">
      <c r="A6" s="5"/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169" t="s">
        <v>9</v>
      </c>
      <c r="N6" s="169"/>
      <c r="O6" s="169" t="s">
        <v>10</v>
      </c>
      <c r="P6" s="169"/>
      <c r="Q6" s="167"/>
      <c r="R6" s="3"/>
      <c r="S6" s="8"/>
      <c r="T6" s="9"/>
      <c r="U6" s="8"/>
      <c r="V6" s="8"/>
      <c r="W6" s="8"/>
      <c r="X6" s="9"/>
    </row>
    <row r="7" spans="1:24" ht="24" customHeight="1" x14ac:dyDescent="0.4">
      <c r="A7" s="5"/>
      <c r="B7" s="1"/>
      <c r="C7" s="11"/>
      <c r="D7" s="11"/>
      <c r="E7" s="11"/>
      <c r="F7" s="2"/>
      <c r="G7" s="2"/>
      <c r="H7" s="2"/>
      <c r="I7" s="2"/>
      <c r="J7" s="2"/>
      <c r="K7" s="12"/>
      <c r="L7" s="12"/>
      <c r="M7" s="171" t="s">
        <v>171</v>
      </c>
      <c r="N7" s="171"/>
      <c r="O7" s="171"/>
      <c r="P7" s="171"/>
      <c r="Q7" s="171"/>
      <c r="R7" s="8"/>
      <c r="S7" s="8"/>
      <c r="T7" s="9"/>
      <c r="U7" s="8"/>
      <c r="V7" s="8"/>
      <c r="W7" s="8"/>
      <c r="X7" s="9"/>
    </row>
    <row r="8" spans="1:24" ht="22.5" customHeight="1" x14ac:dyDescent="0.3">
      <c r="A8" s="5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4"/>
      <c r="P8" s="4"/>
      <c r="Q8" s="3"/>
      <c r="R8" s="3"/>
      <c r="S8" s="8"/>
      <c r="T8" s="9"/>
      <c r="U8" s="8"/>
      <c r="V8" s="8"/>
      <c r="W8" s="8"/>
      <c r="X8" s="9"/>
    </row>
    <row r="9" spans="1:24" ht="30.75" customHeight="1" x14ac:dyDescent="0.3">
      <c r="A9" s="130" t="s">
        <v>103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</row>
    <row r="10" spans="1:24" ht="27" customHeight="1" x14ac:dyDescent="0.3">
      <c r="A10" s="131" t="s">
        <v>11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</row>
    <row r="11" spans="1:24" ht="31.5" customHeight="1" x14ac:dyDescent="0.3">
      <c r="A11" s="132" t="s">
        <v>12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</row>
    <row r="12" spans="1:24" ht="52.5" customHeight="1" x14ac:dyDescent="0.3">
      <c r="A12" s="133" t="s">
        <v>13</v>
      </c>
      <c r="B12" s="133" t="s">
        <v>14</v>
      </c>
      <c r="C12" s="133" t="s">
        <v>15</v>
      </c>
      <c r="D12" s="136" t="s">
        <v>16</v>
      </c>
      <c r="E12" s="137"/>
      <c r="F12" s="137"/>
      <c r="G12" s="137"/>
      <c r="H12" s="137"/>
      <c r="I12" s="137"/>
      <c r="J12" s="138"/>
      <c r="K12" s="133" t="s">
        <v>17</v>
      </c>
      <c r="L12" s="133" t="s">
        <v>18</v>
      </c>
      <c r="M12" s="133" t="s">
        <v>19</v>
      </c>
      <c r="N12" s="136" t="s">
        <v>20</v>
      </c>
      <c r="O12" s="138"/>
      <c r="P12" s="139" t="s">
        <v>21</v>
      </c>
      <c r="Q12" s="140"/>
      <c r="R12" s="140"/>
      <c r="S12" s="141"/>
      <c r="T12" s="142" t="s">
        <v>22</v>
      </c>
      <c r="U12" s="142" t="s">
        <v>23</v>
      </c>
      <c r="V12" s="142" t="s">
        <v>24</v>
      </c>
      <c r="W12" s="142" t="s">
        <v>25</v>
      </c>
      <c r="X12" s="142" t="s">
        <v>26</v>
      </c>
    </row>
    <row r="13" spans="1:24" ht="15.75" customHeight="1" x14ac:dyDescent="0.3">
      <c r="A13" s="134"/>
      <c r="B13" s="134"/>
      <c r="C13" s="134"/>
      <c r="D13" s="133" t="s">
        <v>27</v>
      </c>
      <c r="E13" s="136" t="s">
        <v>28</v>
      </c>
      <c r="F13" s="137"/>
      <c r="G13" s="137"/>
      <c r="H13" s="137"/>
      <c r="I13" s="137"/>
      <c r="J13" s="138"/>
      <c r="K13" s="134"/>
      <c r="L13" s="134"/>
      <c r="M13" s="134"/>
      <c r="N13" s="133" t="s">
        <v>29</v>
      </c>
      <c r="O13" s="133" t="s">
        <v>30</v>
      </c>
      <c r="P13" s="133" t="s">
        <v>31</v>
      </c>
      <c r="Q13" s="133" t="s">
        <v>32</v>
      </c>
      <c r="R13" s="133" t="s">
        <v>33</v>
      </c>
      <c r="S13" s="133" t="s">
        <v>34</v>
      </c>
      <c r="T13" s="143"/>
      <c r="U13" s="143"/>
      <c r="V13" s="143"/>
      <c r="W13" s="143"/>
      <c r="X13" s="143"/>
    </row>
    <row r="14" spans="1:24" ht="42" customHeight="1" x14ac:dyDescent="0.3">
      <c r="A14" s="134"/>
      <c r="B14" s="134"/>
      <c r="C14" s="134"/>
      <c r="D14" s="134"/>
      <c r="E14" s="133" t="s">
        <v>35</v>
      </c>
      <c r="F14" s="133" t="s">
        <v>36</v>
      </c>
      <c r="G14" s="133" t="s">
        <v>37</v>
      </c>
      <c r="H14" s="133" t="s">
        <v>38</v>
      </c>
      <c r="I14" s="136" t="s">
        <v>39</v>
      </c>
      <c r="J14" s="138"/>
      <c r="K14" s="134"/>
      <c r="L14" s="134"/>
      <c r="M14" s="134"/>
      <c r="N14" s="134"/>
      <c r="O14" s="134"/>
      <c r="P14" s="134"/>
      <c r="Q14" s="134"/>
      <c r="R14" s="134"/>
      <c r="S14" s="134"/>
      <c r="T14" s="143"/>
      <c r="U14" s="143"/>
      <c r="V14" s="143"/>
      <c r="W14" s="143"/>
      <c r="X14" s="143"/>
    </row>
    <row r="15" spans="1:24" ht="90" customHeight="1" x14ac:dyDescent="0.3">
      <c r="A15" s="135"/>
      <c r="B15" s="135"/>
      <c r="C15" s="135"/>
      <c r="D15" s="135"/>
      <c r="E15" s="135"/>
      <c r="F15" s="135"/>
      <c r="G15" s="135"/>
      <c r="H15" s="135"/>
      <c r="I15" s="13" t="s">
        <v>40</v>
      </c>
      <c r="J15" s="13" t="s">
        <v>41</v>
      </c>
      <c r="K15" s="135"/>
      <c r="L15" s="135"/>
      <c r="M15" s="135"/>
      <c r="N15" s="135"/>
      <c r="O15" s="135"/>
      <c r="P15" s="135"/>
      <c r="Q15" s="135"/>
      <c r="R15" s="135"/>
      <c r="S15" s="135"/>
      <c r="T15" s="144"/>
      <c r="U15" s="144"/>
      <c r="V15" s="144"/>
      <c r="W15" s="144"/>
      <c r="X15" s="144"/>
    </row>
    <row r="16" spans="1:24" ht="15.75" customHeight="1" x14ac:dyDescent="0.3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5">
        <v>7</v>
      </c>
      <c r="H16" s="14">
        <v>8</v>
      </c>
      <c r="I16" s="14">
        <v>9</v>
      </c>
      <c r="J16" s="14">
        <v>10</v>
      </c>
      <c r="K16" s="15">
        <v>11</v>
      </c>
      <c r="L16" s="15">
        <v>12</v>
      </c>
      <c r="M16" s="15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4">
        <v>23</v>
      </c>
      <c r="X16" s="14">
        <v>24</v>
      </c>
    </row>
    <row r="17" spans="1:26" ht="18.75" customHeight="1" x14ac:dyDescent="0.3">
      <c r="A17" s="16" t="s">
        <v>42</v>
      </c>
      <c r="B17" s="145" t="s">
        <v>43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7"/>
    </row>
    <row r="18" spans="1:26" ht="16.5" customHeight="1" x14ac:dyDescent="0.3">
      <c r="A18" s="145" t="s">
        <v>172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7"/>
    </row>
    <row r="19" spans="1:26" ht="19.5" customHeight="1" x14ac:dyDescent="0.3">
      <c r="A19" s="17" t="s">
        <v>44</v>
      </c>
      <c r="B19" s="136" t="s">
        <v>45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8"/>
    </row>
    <row r="20" spans="1:26" s="23" customFormat="1" ht="36" customHeight="1" x14ac:dyDescent="0.3">
      <c r="A20" s="18" t="s">
        <v>46</v>
      </c>
      <c r="B20" s="19" t="s">
        <v>47</v>
      </c>
      <c r="C20" s="20" t="s">
        <v>176</v>
      </c>
      <c r="D20" s="21">
        <f>1706.35-277.2</f>
        <v>1429.1499999999999</v>
      </c>
      <c r="E20" s="21">
        <f>1706.35-277.2</f>
        <v>1429.1499999999999</v>
      </c>
      <c r="F20" s="22" t="s">
        <v>48</v>
      </c>
      <c r="G20" s="22" t="s">
        <v>48</v>
      </c>
      <c r="H20" s="22" t="s">
        <v>48</v>
      </c>
      <c r="I20" s="22" t="s">
        <v>48</v>
      </c>
      <c r="J20" s="22" t="s">
        <v>48</v>
      </c>
      <c r="K20" s="22" t="s">
        <v>48</v>
      </c>
      <c r="L20" s="22" t="s">
        <v>48</v>
      </c>
      <c r="M20" s="21">
        <v>1429.15</v>
      </c>
      <c r="N20" s="21">
        <v>1429.15</v>
      </c>
      <c r="O20" s="21" t="s">
        <v>48</v>
      </c>
      <c r="P20" s="21">
        <v>1429.15</v>
      </c>
      <c r="Q20" s="21" t="s">
        <v>48</v>
      </c>
      <c r="R20" s="21"/>
      <c r="S20" s="21" t="s">
        <v>48</v>
      </c>
      <c r="T20" s="21" t="s">
        <v>48</v>
      </c>
      <c r="U20" s="21" t="s">
        <v>48</v>
      </c>
      <c r="V20" s="21" t="s">
        <v>48</v>
      </c>
      <c r="W20" s="21" t="s">
        <v>48</v>
      </c>
      <c r="X20" s="21" t="s">
        <v>48</v>
      </c>
    </row>
    <row r="21" spans="1:26" s="23" customFormat="1" ht="38.4" customHeight="1" x14ac:dyDescent="0.3">
      <c r="A21" s="24" t="s">
        <v>111</v>
      </c>
      <c r="B21" s="25" t="s">
        <v>126</v>
      </c>
      <c r="C21" s="20" t="s">
        <v>152</v>
      </c>
      <c r="D21" s="21">
        <f>2565.7+520.98</f>
        <v>3086.68</v>
      </c>
      <c r="E21" s="21">
        <f>2565.7+520.98</f>
        <v>3086.68</v>
      </c>
      <c r="F21" s="22" t="s">
        <v>48</v>
      </c>
      <c r="G21" s="22" t="s">
        <v>48</v>
      </c>
      <c r="H21" s="22" t="s">
        <v>48</v>
      </c>
      <c r="I21" s="22" t="s">
        <v>48</v>
      </c>
      <c r="J21" s="22" t="s">
        <v>48</v>
      </c>
      <c r="K21" s="22" t="s">
        <v>48</v>
      </c>
      <c r="L21" s="22" t="s">
        <v>48</v>
      </c>
      <c r="M21" s="21">
        <v>3086.68</v>
      </c>
      <c r="N21" s="21">
        <v>3086.68</v>
      </c>
      <c r="O21" s="21" t="s">
        <v>48</v>
      </c>
      <c r="P21" s="21">
        <v>35</v>
      </c>
      <c r="Q21" s="21">
        <v>756.26</v>
      </c>
      <c r="R21" s="21">
        <v>1774.45</v>
      </c>
      <c r="S21" s="21">
        <v>520.98</v>
      </c>
      <c r="T21" s="21" t="s">
        <v>48</v>
      </c>
      <c r="U21" s="21" t="s">
        <v>48</v>
      </c>
      <c r="V21" s="21" t="s">
        <v>48</v>
      </c>
      <c r="W21" s="21" t="s">
        <v>48</v>
      </c>
      <c r="X21" s="21" t="s">
        <v>48</v>
      </c>
    </row>
    <row r="22" spans="1:26" s="23" customFormat="1" ht="52.8" customHeight="1" x14ac:dyDescent="0.3">
      <c r="A22" s="26" t="s">
        <v>113</v>
      </c>
      <c r="B22" s="25" t="s">
        <v>122</v>
      </c>
      <c r="C22" s="20" t="s">
        <v>159</v>
      </c>
      <c r="D22" s="21">
        <v>2818.42</v>
      </c>
      <c r="E22" s="21">
        <v>2818.42</v>
      </c>
      <c r="F22" s="22" t="s">
        <v>48</v>
      </c>
      <c r="G22" s="22" t="s">
        <v>48</v>
      </c>
      <c r="H22" s="22" t="s">
        <v>48</v>
      </c>
      <c r="I22" s="22" t="s">
        <v>48</v>
      </c>
      <c r="J22" s="22" t="s">
        <v>48</v>
      </c>
      <c r="K22" s="22" t="s">
        <v>48</v>
      </c>
      <c r="L22" s="22" t="s">
        <v>48</v>
      </c>
      <c r="M22" s="21">
        <v>2818.42</v>
      </c>
      <c r="N22" s="21">
        <v>2818.42</v>
      </c>
      <c r="O22" s="22" t="s">
        <v>48</v>
      </c>
      <c r="P22" s="22" t="s">
        <v>48</v>
      </c>
      <c r="Q22" s="21">
        <f>16.68+72+592.27+108.034+1012.02+12.32</f>
        <v>1813.3239999999998</v>
      </c>
      <c r="R22" s="22">
        <f>150+108.51+746.59</f>
        <v>1005.1</v>
      </c>
      <c r="S22" s="21" t="s">
        <v>48</v>
      </c>
      <c r="T22" s="21" t="s">
        <v>48</v>
      </c>
      <c r="U22" s="21" t="s">
        <v>48</v>
      </c>
      <c r="V22" s="21" t="s">
        <v>48</v>
      </c>
      <c r="W22" s="21" t="s">
        <v>48</v>
      </c>
      <c r="X22" s="21" t="s">
        <v>48</v>
      </c>
      <c r="Y22" s="27"/>
      <c r="Z22" s="27">
        <f>Q22+R22</f>
        <v>2818.424</v>
      </c>
    </row>
    <row r="23" spans="1:26" s="23" customFormat="1" ht="59.4" customHeight="1" x14ac:dyDescent="0.3">
      <c r="A23" s="26" t="s">
        <v>123</v>
      </c>
      <c r="B23" s="25" t="s">
        <v>125</v>
      </c>
      <c r="C23" s="20" t="s">
        <v>77</v>
      </c>
      <c r="D23" s="21">
        <v>2269.17</v>
      </c>
      <c r="E23" s="21">
        <v>2269.17</v>
      </c>
      <c r="F23" s="22" t="s">
        <v>48</v>
      </c>
      <c r="G23" s="22" t="s">
        <v>48</v>
      </c>
      <c r="H23" s="22" t="s">
        <v>48</v>
      </c>
      <c r="I23" s="22" t="s">
        <v>48</v>
      </c>
      <c r="J23" s="22" t="s">
        <v>48</v>
      </c>
      <c r="K23" s="22" t="s">
        <v>48</v>
      </c>
      <c r="L23" s="22" t="s">
        <v>48</v>
      </c>
      <c r="M23" s="21">
        <v>2269.17</v>
      </c>
      <c r="N23" s="21">
        <v>2269.17</v>
      </c>
      <c r="O23" s="22" t="s">
        <v>48</v>
      </c>
      <c r="P23" s="22">
        <v>220</v>
      </c>
      <c r="Q23" s="21">
        <v>1134.58</v>
      </c>
      <c r="R23" s="22" t="s">
        <v>48</v>
      </c>
      <c r="S23" s="21">
        <v>914.58</v>
      </c>
      <c r="T23" s="28" t="s">
        <v>48</v>
      </c>
      <c r="U23" s="28" t="s">
        <v>48</v>
      </c>
      <c r="V23" s="28" t="s">
        <v>48</v>
      </c>
      <c r="W23" s="28" t="s">
        <v>48</v>
      </c>
      <c r="X23" s="28" t="s">
        <v>48</v>
      </c>
      <c r="Z23" s="27">
        <f>P25+Q25+R25+S25</f>
        <v>9658.0739999999987</v>
      </c>
    </row>
    <row r="24" spans="1:26" s="29" customFormat="1" ht="41.4" customHeight="1" x14ac:dyDescent="0.3">
      <c r="A24" s="26" t="s">
        <v>124</v>
      </c>
      <c r="B24" s="25" t="s">
        <v>127</v>
      </c>
      <c r="C24" s="20" t="s">
        <v>156</v>
      </c>
      <c r="D24" s="21">
        <v>54.64</v>
      </c>
      <c r="E24" s="21">
        <v>54.64</v>
      </c>
      <c r="F24" s="22" t="s">
        <v>48</v>
      </c>
      <c r="G24" s="22" t="s">
        <v>48</v>
      </c>
      <c r="H24" s="22" t="s">
        <v>48</v>
      </c>
      <c r="I24" s="22" t="s">
        <v>48</v>
      </c>
      <c r="J24" s="22" t="s">
        <v>48</v>
      </c>
      <c r="K24" s="22" t="s">
        <v>48</v>
      </c>
      <c r="L24" s="22" t="s">
        <v>48</v>
      </c>
      <c r="M24" s="21">
        <v>54.64</v>
      </c>
      <c r="N24" s="21">
        <v>54.64</v>
      </c>
      <c r="O24" s="22" t="s">
        <v>48</v>
      </c>
      <c r="P24" s="22" t="s">
        <v>48</v>
      </c>
      <c r="Q24" s="21">
        <v>54.65</v>
      </c>
      <c r="R24" s="22" t="s">
        <v>48</v>
      </c>
      <c r="S24" s="21" t="s">
        <v>48</v>
      </c>
      <c r="T24" s="21" t="s">
        <v>48</v>
      </c>
      <c r="U24" s="21" t="s">
        <v>48</v>
      </c>
      <c r="V24" s="21" t="s">
        <v>48</v>
      </c>
      <c r="W24" s="21" t="s">
        <v>48</v>
      </c>
      <c r="X24" s="21" t="s">
        <v>48</v>
      </c>
    </row>
    <row r="25" spans="1:26" ht="18" customHeight="1" x14ac:dyDescent="0.3">
      <c r="A25" s="145" t="s">
        <v>49</v>
      </c>
      <c r="B25" s="146"/>
      <c r="C25" s="147"/>
      <c r="D25" s="30">
        <f>SUM(D20:D24)</f>
        <v>9658.06</v>
      </c>
      <c r="E25" s="30">
        <f>SUM(E20:E24)</f>
        <v>9658.06</v>
      </c>
      <c r="F25" s="30" t="s">
        <v>48</v>
      </c>
      <c r="G25" s="30" t="s">
        <v>48</v>
      </c>
      <c r="H25" s="30" t="s">
        <v>48</v>
      </c>
      <c r="I25" s="30" t="s">
        <v>48</v>
      </c>
      <c r="J25" s="30" t="s">
        <v>48</v>
      </c>
      <c r="K25" s="30" t="s">
        <v>48</v>
      </c>
      <c r="L25" s="30" t="s">
        <v>48</v>
      </c>
      <c r="M25" s="30">
        <f>SUM(M20:M24)</f>
        <v>9658.06</v>
      </c>
      <c r="N25" s="30">
        <f>SUM(N20:N24)</f>
        <v>9658.06</v>
      </c>
      <c r="O25" s="31" t="s">
        <v>48</v>
      </c>
      <c r="P25" s="30">
        <f>SUM(P20:P24)</f>
        <v>1684.15</v>
      </c>
      <c r="Q25" s="30">
        <f>SUM(Q20:Q24)</f>
        <v>3758.8139999999999</v>
      </c>
      <c r="R25" s="30">
        <f>SUM(R20:R24)</f>
        <v>2779.55</v>
      </c>
      <c r="S25" s="32">
        <f>SUM(S20:S24)</f>
        <v>1435.56</v>
      </c>
      <c r="T25" s="30" t="s">
        <v>48</v>
      </c>
      <c r="U25" s="30" t="s">
        <v>48</v>
      </c>
      <c r="V25" s="30" t="s">
        <v>48</v>
      </c>
      <c r="W25" s="30" t="s">
        <v>48</v>
      </c>
      <c r="X25" s="30" t="s">
        <v>48</v>
      </c>
    </row>
    <row r="26" spans="1:26" ht="16.5" customHeight="1" x14ac:dyDescent="0.3">
      <c r="A26" s="17" t="s">
        <v>50</v>
      </c>
      <c r="B26" s="136" t="s">
        <v>51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8"/>
    </row>
    <row r="27" spans="1:26" s="29" customFormat="1" ht="48" customHeight="1" x14ac:dyDescent="0.3">
      <c r="A27" s="24" t="s">
        <v>102</v>
      </c>
      <c r="B27" s="33" t="s">
        <v>158</v>
      </c>
      <c r="C27" s="22" t="s">
        <v>157</v>
      </c>
      <c r="D27" s="22">
        <f>1228.25+42.189</f>
        <v>1270.4390000000001</v>
      </c>
      <c r="E27" s="22">
        <f>1228.25+42.189</f>
        <v>1270.4390000000001</v>
      </c>
      <c r="F27" s="22" t="s">
        <v>48</v>
      </c>
      <c r="G27" s="22" t="s">
        <v>48</v>
      </c>
      <c r="H27" s="22" t="s">
        <v>48</v>
      </c>
      <c r="I27" s="22" t="s">
        <v>48</v>
      </c>
      <c r="J27" s="22" t="s">
        <v>48</v>
      </c>
      <c r="K27" s="22" t="s">
        <v>48</v>
      </c>
      <c r="L27" s="22" t="s">
        <v>48</v>
      </c>
      <c r="M27" s="22">
        <v>1270.44</v>
      </c>
      <c r="N27" s="22">
        <v>1270.44</v>
      </c>
      <c r="O27" s="22" t="s">
        <v>48</v>
      </c>
      <c r="P27" s="22">
        <v>363.82</v>
      </c>
      <c r="Q27" s="21">
        <f>864.43+42.189</f>
        <v>906.61899999999991</v>
      </c>
      <c r="R27" s="21" t="s">
        <v>48</v>
      </c>
      <c r="S27" s="21" t="s">
        <v>48</v>
      </c>
      <c r="T27" s="21" t="s">
        <v>48</v>
      </c>
      <c r="U27" s="21" t="s">
        <v>48</v>
      </c>
      <c r="V27" s="21" t="s">
        <v>48</v>
      </c>
      <c r="W27" s="21" t="s">
        <v>48</v>
      </c>
      <c r="X27" s="21" t="s">
        <v>48</v>
      </c>
    </row>
    <row r="28" spans="1:26" s="29" customFormat="1" ht="40.200000000000003" customHeight="1" x14ac:dyDescent="0.3">
      <c r="A28" s="24" t="s">
        <v>128</v>
      </c>
      <c r="B28" s="33" t="s">
        <v>129</v>
      </c>
      <c r="C28" s="22" t="s">
        <v>154</v>
      </c>
      <c r="D28" s="22">
        <v>156.6</v>
      </c>
      <c r="E28" s="22">
        <v>156.6</v>
      </c>
      <c r="F28" s="22" t="s">
        <v>48</v>
      </c>
      <c r="G28" s="22" t="s">
        <v>48</v>
      </c>
      <c r="H28" s="22" t="s">
        <v>48</v>
      </c>
      <c r="I28" s="22" t="s">
        <v>48</v>
      </c>
      <c r="J28" s="22" t="s">
        <v>48</v>
      </c>
      <c r="K28" s="22" t="s">
        <v>48</v>
      </c>
      <c r="L28" s="22" t="s">
        <v>48</v>
      </c>
      <c r="M28" s="22">
        <v>156.6</v>
      </c>
      <c r="N28" s="22">
        <v>156.6</v>
      </c>
      <c r="O28" s="22" t="s">
        <v>48</v>
      </c>
      <c r="P28" s="22">
        <v>34.32</v>
      </c>
      <c r="Q28" s="21">
        <v>122.28</v>
      </c>
      <c r="R28" s="21" t="s">
        <v>48</v>
      </c>
      <c r="S28" s="21" t="s">
        <v>48</v>
      </c>
      <c r="T28" s="21" t="s">
        <v>48</v>
      </c>
      <c r="U28" s="21" t="s">
        <v>48</v>
      </c>
      <c r="V28" s="21" t="s">
        <v>48</v>
      </c>
      <c r="W28" s="21" t="s">
        <v>48</v>
      </c>
      <c r="X28" s="21" t="s">
        <v>48</v>
      </c>
    </row>
    <row r="29" spans="1:26" ht="17.25" customHeight="1" x14ac:dyDescent="0.3">
      <c r="A29" s="145" t="s">
        <v>52</v>
      </c>
      <c r="B29" s="146"/>
      <c r="C29" s="147"/>
      <c r="D29" s="30">
        <f>SUM(D27:D28)</f>
        <v>1427.039</v>
      </c>
      <c r="E29" s="30">
        <f>SUM(E27:E28)</f>
        <v>1427.039</v>
      </c>
      <c r="F29" s="30" t="s">
        <v>48</v>
      </c>
      <c r="G29" s="30" t="s">
        <v>48</v>
      </c>
      <c r="H29" s="30" t="s">
        <v>48</v>
      </c>
      <c r="I29" s="30" t="s">
        <v>48</v>
      </c>
      <c r="J29" s="30" t="s">
        <v>48</v>
      </c>
      <c r="K29" s="30" t="s">
        <v>48</v>
      </c>
      <c r="L29" s="30" t="s">
        <v>48</v>
      </c>
      <c r="M29" s="30">
        <f>SUM(M27:M28)</f>
        <v>1427.04</v>
      </c>
      <c r="N29" s="30">
        <f>SUM(N27:N28)</f>
        <v>1427.04</v>
      </c>
      <c r="O29" s="30" t="s">
        <v>48</v>
      </c>
      <c r="P29" s="30">
        <f>SUM(P27:P28)</f>
        <v>398.14</v>
      </c>
      <c r="Q29" s="30">
        <f>SUM(Q27:Q28)</f>
        <v>1028.8989999999999</v>
      </c>
      <c r="R29" s="30" t="s">
        <v>48</v>
      </c>
      <c r="S29" s="30" t="s">
        <v>48</v>
      </c>
      <c r="T29" s="30" t="s">
        <v>48</v>
      </c>
      <c r="U29" s="30" t="s">
        <v>48</v>
      </c>
      <c r="V29" s="30" t="s">
        <v>48</v>
      </c>
      <c r="W29" s="30" t="s">
        <v>48</v>
      </c>
      <c r="X29" s="30" t="s">
        <v>48</v>
      </c>
    </row>
    <row r="30" spans="1:26" ht="12.75" customHeight="1" x14ac:dyDescent="0.3">
      <c r="A30" s="17" t="s">
        <v>53</v>
      </c>
      <c r="B30" s="148" t="s">
        <v>54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50"/>
    </row>
    <row r="31" spans="1:26" ht="15.75" customHeight="1" x14ac:dyDescent="0.3">
      <c r="A31" s="145" t="s">
        <v>55</v>
      </c>
      <c r="B31" s="146"/>
      <c r="C31" s="147"/>
      <c r="D31" s="17" t="s">
        <v>48</v>
      </c>
      <c r="E31" s="17" t="s">
        <v>48</v>
      </c>
      <c r="F31" s="17" t="s">
        <v>48</v>
      </c>
      <c r="G31" s="17" t="s">
        <v>48</v>
      </c>
      <c r="H31" s="17" t="s">
        <v>48</v>
      </c>
      <c r="I31" s="17" t="s">
        <v>48</v>
      </c>
      <c r="J31" s="17" t="s">
        <v>48</v>
      </c>
      <c r="K31" s="17" t="s">
        <v>48</v>
      </c>
      <c r="L31" s="17" t="s">
        <v>48</v>
      </c>
      <c r="M31" s="17" t="s">
        <v>48</v>
      </c>
      <c r="N31" s="17" t="s">
        <v>48</v>
      </c>
      <c r="O31" s="17" t="s">
        <v>48</v>
      </c>
      <c r="P31" s="17" t="s">
        <v>48</v>
      </c>
      <c r="Q31" s="17" t="s">
        <v>48</v>
      </c>
      <c r="R31" s="17" t="s">
        <v>48</v>
      </c>
      <c r="S31" s="17" t="s">
        <v>48</v>
      </c>
      <c r="T31" s="17" t="s">
        <v>48</v>
      </c>
      <c r="U31" s="17" t="s">
        <v>48</v>
      </c>
      <c r="V31" s="17" t="s">
        <v>48</v>
      </c>
      <c r="W31" s="17" t="s">
        <v>48</v>
      </c>
      <c r="X31" s="17" t="s">
        <v>48</v>
      </c>
    </row>
    <row r="32" spans="1:26" ht="12.75" customHeight="1" x14ac:dyDescent="0.3">
      <c r="A32" s="17" t="s">
        <v>56</v>
      </c>
      <c r="B32" s="148" t="s">
        <v>57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50"/>
    </row>
    <row r="33" spans="1:26" ht="15.75" customHeight="1" x14ac:dyDescent="0.3">
      <c r="A33" s="145" t="s">
        <v>58</v>
      </c>
      <c r="B33" s="146"/>
      <c r="C33" s="147"/>
      <c r="D33" s="17" t="s">
        <v>48</v>
      </c>
      <c r="E33" s="17" t="s">
        <v>48</v>
      </c>
      <c r="F33" s="30" t="s">
        <v>48</v>
      </c>
      <c r="G33" s="30" t="s">
        <v>48</v>
      </c>
      <c r="H33" s="30" t="s">
        <v>48</v>
      </c>
      <c r="I33" s="30" t="s">
        <v>48</v>
      </c>
      <c r="J33" s="30" t="s">
        <v>48</v>
      </c>
      <c r="K33" s="30" t="s">
        <v>48</v>
      </c>
      <c r="L33" s="30" t="s">
        <v>48</v>
      </c>
      <c r="M33" s="17" t="s">
        <v>48</v>
      </c>
      <c r="N33" s="17" t="s">
        <v>48</v>
      </c>
      <c r="O33" s="17" t="s">
        <v>48</v>
      </c>
      <c r="P33" s="17" t="s">
        <v>48</v>
      </c>
      <c r="Q33" s="17" t="s">
        <v>48</v>
      </c>
      <c r="R33" s="17" t="s">
        <v>48</v>
      </c>
      <c r="S33" s="17" t="s">
        <v>48</v>
      </c>
      <c r="T33" s="30" t="s">
        <v>48</v>
      </c>
      <c r="U33" s="30" t="s">
        <v>48</v>
      </c>
      <c r="V33" s="30" t="s">
        <v>48</v>
      </c>
      <c r="W33" s="30" t="s">
        <v>48</v>
      </c>
      <c r="X33" s="30" t="s">
        <v>48</v>
      </c>
    </row>
    <row r="34" spans="1:26" ht="15.75" customHeight="1" x14ac:dyDescent="0.3">
      <c r="A34" s="17" t="s">
        <v>59</v>
      </c>
      <c r="B34" s="148" t="s">
        <v>60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50"/>
    </row>
    <row r="35" spans="1:26" s="38" customFormat="1" ht="52.8" customHeight="1" x14ac:dyDescent="0.3">
      <c r="A35" s="34" t="s">
        <v>115</v>
      </c>
      <c r="B35" s="35" t="s">
        <v>131</v>
      </c>
      <c r="C35" s="20" t="s">
        <v>130</v>
      </c>
      <c r="D35" s="36">
        <v>175</v>
      </c>
      <c r="E35" s="37">
        <v>175</v>
      </c>
      <c r="F35" s="20" t="s">
        <v>48</v>
      </c>
      <c r="G35" s="20" t="s">
        <v>48</v>
      </c>
      <c r="H35" s="20" t="s">
        <v>48</v>
      </c>
      <c r="I35" s="20" t="s">
        <v>48</v>
      </c>
      <c r="J35" s="20" t="s">
        <v>48</v>
      </c>
      <c r="K35" s="20" t="s">
        <v>48</v>
      </c>
      <c r="L35" s="20" t="s">
        <v>48</v>
      </c>
      <c r="M35" s="37">
        <v>175</v>
      </c>
      <c r="N35" s="37">
        <v>175</v>
      </c>
      <c r="O35" s="20" t="s">
        <v>48</v>
      </c>
      <c r="P35" s="20" t="s">
        <v>48</v>
      </c>
      <c r="Q35" s="20" t="s">
        <v>48</v>
      </c>
      <c r="R35" s="20">
        <v>87.5</v>
      </c>
      <c r="S35" s="20">
        <v>87.5</v>
      </c>
      <c r="T35" s="20" t="s">
        <v>48</v>
      </c>
      <c r="U35" s="20" t="s">
        <v>48</v>
      </c>
      <c r="V35" s="20" t="s">
        <v>48</v>
      </c>
      <c r="W35" s="20" t="s">
        <v>48</v>
      </c>
      <c r="X35" s="20" t="s">
        <v>48</v>
      </c>
    </row>
    <row r="36" spans="1:26" ht="19.5" customHeight="1" x14ac:dyDescent="0.3">
      <c r="A36" s="151" t="s">
        <v>61</v>
      </c>
      <c r="B36" s="152"/>
      <c r="C36" s="153"/>
      <c r="D36" s="39">
        <f>SUM(D35)</f>
        <v>175</v>
      </c>
      <c r="E36" s="40">
        <f>E35</f>
        <v>175</v>
      </c>
      <c r="F36" s="41" t="s">
        <v>48</v>
      </c>
      <c r="G36" s="41" t="s">
        <v>48</v>
      </c>
      <c r="H36" s="41" t="s">
        <v>48</v>
      </c>
      <c r="I36" s="41" t="s">
        <v>48</v>
      </c>
      <c r="J36" s="41" t="s">
        <v>48</v>
      </c>
      <c r="K36" s="41" t="s">
        <v>48</v>
      </c>
      <c r="L36" s="41" t="s">
        <v>48</v>
      </c>
      <c r="M36" s="40">
        <f>M35</f>
        <v>175</v>
      </c>
      <c r="N36" s="40">
        <f>N35</f>
        <v>175</v>
      </c>
      <c r="O36" s="17" t="s">
        <v>48</v>
      </c>
      <c r="P36" s="41" t="s">
        <v>48</v>
      </c>
      <c r="Q36" s="41" t="s">
        <v>48</v>
      </c>
      <c r="R36" s="42">
        <f>R35</f>
        <v>87.5</v>
      </c>
      <c r="S36" s="42">
        <f>SUM(S35)</f>
        <v>87.5</v>
      </c>
      <c r="T36" s="41" t="s">
        <v>48</v>
      </c>
      <c r="U36" s="41" t="s">
        <v>48</v>
      </c>
      <c r="V36" s="41" t="s">
        <v>48</v>
      </c>
      <c r="W36" s="41" t="s">
        <v>48</v>
      </c>
      <c r="X36" s="41" t="s">
        <v>48</v>
      </c>
    </row>
    <row r="37" spans="1:26" ht="12.75" customHeight="1" x14ac:dyDescent="0.3">
      <c r="A37" s="17" t="s">
        <v>62</v>
      </c>
      <c r="B37" s="148" t="s">
        <v>63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50"/>
    </row>
    <row r="38" spans="1:26" s="50" customFormat="1" ht="34.799999999999997" customHeight="1" x14ac:dyDescent="0.35">
      <c r="A38" s="43" t="s">
        <v>168</v>
      </c>
      <c r="B38" s="44" t="s">
        <v>166</v>
      </c>
      <c r="C38" s="45" t="s">
        <v>169</v>
      </c>
      <c r="D38" s="46">
        <v>2196.2199999999998</v>
      </c>
      <c r="E38" s="46">
        <v>2196.2199999999998</v>
      </c>
      <c r="F38" s="47" t="s">
        <v>48</v>
      </c>
      <c r="G38" s="47" t="s">
        <v>48</v>
      </c>
      <c r="H38" s="47" t="s">
        <v>48</v>
      </c>
      <c r="I38" s="47" t="s">
        <v>48</v>
      </c>
      <c r="J38" s="47">
        <v>2196.2199999999998</v>
      </c>
      <c r="K38" s="47" t="s">
        <v>48</v>
      </c>
      <c r="L38" s="47" t="s">
        <v>48</v>
      </c>
      <c r="M38" s="46" t="s">
        <v>48</v>
      </c>
      <c r="N38" s="46">
        <v>2196.2199999999998</v>
      </c>
      <c r="O38" s="48" t="s">
        <v>48</v>
      </c>
      <c r="P38" s="48" t="s">
        <v>48</v>
      </c>
      <c r="Q38" s="48" t="s">
        <v>48</v>
      </c>
      <c r="R38" s="49">
        <v>1329.53</v>
      </c>
      <c r="S38" s="49">
        <v>866.68</v>
      </c>
      <c r="T38" s="49" t="s">
        <v>48</v>
      </c>
      <c r="U38" s="49" t="s">
        <v>48</v>
      </c>
      <c r="V38" s="49" t="s">
        <v>48</v>
      </c>
      <c r="W38" s="49" t="s">
        <v>48</v>
      </c>
      <c r="X38" s="49" t="s">
        <v>48</v>
      </c>
    </row>
    <row r="39" spans="1:26" s="50" customFormat="1" ht="18" customHeight="1" x14ac:dyDescent="0.35">
      <c r="A39" s="51"/>
      <c r="B39" s="52" t="s">
        <v>170</v>
      </c>
      <c r="C39" s="53"/>
      <c r="D39" s="54">
        <f>SUM(D38)</f>
        <v>2196.2199999999998</v>
      </c>
      <c r="E39" s="54">
        <f>SUM(E38)</f>
        <v>2196.2199999999998</v>
      </c>
      <c r="F39" s="47" t="s">
        <v>48</v>
      </c>
      <c r="G39" s="47" t="s">
        <v>48</v>
      </c>
      <c r="H39" s="47" t="s">
        <v>48</v>
      </c>
      <c r="I39" s="47" t="s">
        <v>48</v>
      </c>
      <c r="J39" s="55">
        <f>SUM(J38)</f>
        <v>2196.2199999999998</v>
      </c>
      <c r="K39" s="47" t="s">
        <v>48</v>
      </c>
      <c r="L39" s="47" t="s">
        <v>48</v>
      </c>
      <c r="M39" s="46" t="s">
        <v>48</v>
      </c>
      <c r="N39" s="54">
        <f>SUM(N38)</f>
        <v>2196.2199999999998</v>
      </c>
      <c r="O39" s="49" t="s">
        <v>48</v>
      </c>
      <c r="P39" s="49" t="s">
        <v>48</v>
      </c>
      <c r="Q39" s="49" t="s">
        <v>48</v>
      </c>
      <c r="R39" s="56">
        <f>SUM(R38)</f>
        <v>1329.53</v>
      </c>
      <c r="S39" s="56">
        <f>SUM(S38)</f>
        <v>866.68</v>
      </c>
      <c r="T39" s="49" t="s">
        <v>48</v>
      </c>
      <c r="U39" s="49" t="s">
        <v>48</v>
      </c>
      <c r="V39" s="49" t="s">
        <v>48</v>
      </c>
      <c r="W39" s="49" t="s">
        <v>48</v>
      </c>
      <c r="X39" s="49" t="s">
        <v>48</v>
      </c>
    </row>
    <row r="40" spans="1:26" ht="15.75" customHeight="1" x14ac:dyDescent="0.3">
      <c r="A40" s="17" t="s">
        <v>64</v>
      </c>
      <c r="B40" s="136" t="s">
        <v>65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8"/>
    </row>
    <row r="41" spans="1:26" ht="14.25" customHeight="1" x14ac:dyDescent="0.3">
      <c r="A41" s="145" t="s">
        <v>66</v>
      </c>
      <c r="B41" s="146"/>
      <c r="C41" s="147"/>
      <c r="D41" s="17" t="s">
        <v>48</v>
      </c>
      <c r="E41" s="17" t="s">
        <v>48</v>
      </c>
      <c r="F41" s="17" t="s">
        <v>48</v>
      </c>
      <c r="G41" s="17" t="s">
        <v>48</v>
      </c>
      <c r="H41" s="17" t="s">
        <v>48</v>
      </c>
      <c r="I41" s="17" t="s">
        <v>48</v>
      </c>
      <c r="J41" s="17" t="s">
        <v>48</v>
      </c>
      <c r="K41" s="17" t="s">
        <v>48</v>
      </c>
      <c r="L41" s="17" t="s">
        <v>48</v>
      </c>
      <c r="M41" s="17" t="s">
        <v>48</v>
      </c>
      <c r="N41" s="17" t="s">
        <v>48</v>
      </c>
      <c r="O41" s="17" t="s">
        <v>48</v>
      </c>
      <c r="P41" s="17" t="s">
        <v>48</v>
      </c>
      <c r="Q41" s="17" t="s">
        <v>48</v>
      </c>
      <c r="R41" s="17" t="s">
        <v>48</v>
      </c>
      <c r="S41" s="17" t="s">
        <v>48</v>
      </c>
      <c r="T41" s="57" t="s">
        <v>48</v>
      </c>
      <c r="U41" s="17" t="s">
        <v>48</v>
      </c>
      <c r="V41" s="17" t="s">
        <v>48</v>
      </c>
      <c r="W41" s="17" t="s">
        <v>48</v>
      </c>
      <c r="X41" s="57" t="s">
        <v>48</v>
      </c>
    </row>
    <row r="42" spans="1:26" ht="21" hidden="1" customHeight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57"/>
      <c r="U42" s="17"/>
      <c r="V42" s="17"/>
      <c r="W42" s="17"/>
      <c r="X42" s="57"/>
    </row>
    <row r="43" spans="1:26" ht="18" customHeight="1" x14ac:dyDescent="0.3">
      <c r="A43" s="17" t="s">
        <v>67</v>
      </c>
      <c r="B43" s="148" t="s">
        <v>68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50"/>
    </row>
    <row r="44" spans="1:26" s="29" customFormat="1" ht="39" customHeight="1" x14ac:dyDescent="0.3">
      <c r="A44" s="26" t="s">
        <v>132</v>
      </c>
      <c r="B44" s="58" t="s">
        <v>121</v>
      </c>
      <c r="C44" s="20" t="s">
        <v>109</v>
      </c>
      <c r="D44" s="22">
        <v>1479.25</v>
      </c>
      <c r="E44" s="22">
        <v>1479.25</v>
      </c>
      <c r="F44" s="22" t="s">
        <v>48</v>
      </c>
      <c r="G44" s="22" t="s">
        <v>48</v>
      </c>
      <c r="H44" s="22" t="s">
        <v>48</v>
      </c>
      <c r="I44" s="22" t="s">
        <v>48</v>
      </c>
      <c r="J44" s="22" t="s">
        <v>48</v>
      </c>
      <c r="K44" s="22" t="s">
        <v>48</v>
      </c>
      <c r="L44" s="22" t="s">
        <v>48</v>
      </c>
      <c r="M44" s="22">
        <v>1479.25</v>
      </c>
      <c r="N44" s="22">
        <v>1479.25</v>
      </c>
      <c r="O44" s="22" t="s">
        <v>48</v>
      </c>
      <c r="P44" s="22" t="s">
        <v>48</v>
      </c>
      <c r="Q44" s="22">
        <v>1479.25</v>
      </c>
      <c r="R44" s="22" t="s">
        <v>48</v>
      </c>
      <c r="S44" s="22" t="s">
        <v>48</v>
      </c>
      <c r="T44" s="22" t="s">
        <v>48</v>
      </c>
      <c r="U44" s="22" t="s">
        <v>48</v>
      </c>
      <c r="V44" s="22" t="s">
        <v>48</v>
      </c>
      <c r="W44" s="22" t="s">
        <v>48</v>
      </c>
      <c r="X44" s="22" t="s">
        <v>48</v>
      </c>
      <c r="Y44" s="59"/>
      <c r="Z44" s="59">
        <f>P46+Q46+R46+S46</f>
        <v>14935.573</v>
      </c>
    </row>
    <row r="45" spans="1:26" ht="20.25" customHeight="1" x14ac:dyDescent="0.3">
      <c r="A45" s="145" t="s">
        <v>69</v>
      </c>
      <c r="B45" s="146"/>
      <c r="C45" s="147"/>
      <c r="D45" s="60">
        <f>SUM(D44:D44)</f>
        <v>1479.25</v>
      </c>
      <c r="E45" s="60">
        <f>SUM(E44:E44)</f>
        <v>1479.25</v>
      </c>
      <c r="F45" s="16" t="s">
        <v>48</v>
      </c>
      <c r="G45" s="16" t="s">
        <v>48</v>
      </c>
      <c r="H45" s="16" t="s">
        <v>48</v>
      </c>
      <c r="I45" s="16" t="s">
        <v>48</v>
      </c>
      <c r="J45" s="16" t="s">
        <v>48</v>
      </c>
      <c r="K45" s="16" t="s">
        <v>48</v>
      </c>
      <c r="L45" s="16" t="s">
        <v>48</v>
      </c>
      <c r="M45" s="16">
        <f>SUM(M44:M44)</f>
        <v>1479.25</v>
      </c>
      <c r="N45" s="30">
        <f>SUM(N44:N44)</f>
        <v>1479.25</v>
      </c>
      <c r="O45" s="61" t="s">
        <v>48</v>
      </c>
      <c r="P45" s="16" t="s">
        <v>48</v>
      </c>
      <c r="Q45" s="16">
        <f>SUM(Q44)</f>
        <v>1479.25</v>
      </c>
      <c r="R45" s="61" t="s">
        <v>48</v>
      </c>
      <c r="S45" s="61" t="s">
        <v>48</v>
      </c>
      <c r="T45" s="16" t="s">
        <v>48</v>
      </c>
      <c r="U45" s="16" t="s">
        <v>48</v>
      </c>
      <c r="V45" s="16" t="s">
        <v>48</v>
      </c>
      <c r="W45" s="16" t="s">
        <v>48</v>
      </c>
      <c r="X45" s="16" t="s">
        <v>48</v>
      </c>
    </row>
    <row r="46" spans="1:26" ht="15.75" customHeight="1" x14ac:dyDescent="0.3">
      <c r="A46" s="145" t="s">
        <v>70</v>
      </c>
      <c r="B46" s="146"/>
      <c r="C46" s="147"/>
      <c r="D46" s="60">
        <f>SUM(D45,D39,D36,D29,D25)</f>
        <v>14935.569</v>
      </c>
      <c r="E46" s="60">
        <f>SUM(E45,E38,E36,E29,E25)</f>
        <v>14935.569</v>
      </c>
      <c r="F46" s="30" t="s">
        <v>48</v>
      </c>
      <c r="G46" s="30" t="s">
        <v>48</v>
      </c>
      <c r="H46" s="30" t="s">
        <v>48</v>
      </c>
      <c r="I46" s="30" t="s">
        <v>48</v>
      </c>
      <c r="J46" s="30" t="s">
        <v>48</v>
      </c>
      <c r="K46" s="30" t="s">
        <v>48</v>
      </c>
      <c r="L46" s="30" t="s">
        <v>48</v>
      </c>
      <c r="M46" s="30">
        <f>SUM(M45,M38,M36,M25,M29)</f>
        <v>12739.349999999999</v>
      </c>
      <c r="N46" s="30">
        <f>SUM(N25,N36,N38,N45,N29)</f>
        <v>14935.57</v>
      </c>
      <c r="O46" s="61" t="s">
        <v>48</v>
      </c>
      <c r="P46" s="30">
        <f>SUM(P25,P29)</f>
        <v>2082.29</v>
      </c>
      <c r="Q46" s="30">
        <f>SUM(Q45,Q38,Q33,Q29,Q25)</f>
        <v>6266.9629999999997</v>
      </c>
      <c r="R46" s="30">
        <f>SUM(R36,R25,R39)</f>
        <v>4196.58</v>
      </c>
      <c r="S46" s="32">
        <f>SUM(S39,S36,S25)</f>
        <v>2389.7399999999998</v>
      </c>
      <c r="T46" s="30" t="s">
        <v>48</v>
      </c>
      <c r="U46" s="30" t="s">
        <v>48</v>
      </c>
      <c r="V46" s="30">
        <f>SUM(V25)</f>
        <v>0</v>
      </c>
      <c r="W46" s="30" t="s">
        <v>48</v>
      </c>
      <c r="X46" s="30">
        <f>SUM(X25)</f>
        <v>0</v>
      </c>
    </row>
    <row r="47" spans="1:26" ht="41.4" customHeight="1" x14ac:dyDescent="0.3">
      <c r="A47" s="42" t="s">
        <v>71</v>
      </c>
      <c r="B47" s="145" t="s">
        <v>72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7"/>
    </row>
    <row r="48" spans="1:26" ht="24.6" customHeight="1" x14ac:dyDescent="0.3">
      <c r="A48" s="145" t="s">
        <v>173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7"/>
    </row>
    <row r="49" spans="1:25" ht="22.2" customHeight="1" x14ac:dyDescent="0.3">
      <c r="A49" s="17" t="s">
        <v>73</v>
      </c>
      <c r="B49" s="136" t="s">
        <v>45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8"/>
    </row>
    <row r="50" spans="1:25" s="66" customFormat="1" ht="42" customHeight="1" x14ac:dyDescent="0.3">
      <c r="A50" s="18" t="s">
        <v>74</v>
      </c>
      <c r="B50" s="62" t="s">
        <v>155</v>
      </c>
      <c r="C50" s="63" t="s">
        <v>161</v>
      </c>
      <c r="D50" s="22">
        <v>7779.54</v>
      </c>
      <c r="E50" s="22">
        <v>7779.54</v>
      </c>
      <c r="F50" s="22" t="s">
        <v>48</v>
      </c>
      <c r="G50" s="22" t="s">
        <v>48</v>
      </c>
      <c r="H50" s="22" t="s">
        <v>48</v>
      </c>
      <c r="I50" s="22" t="s">
        <v>48</v>
      </c>
      <c r="J50" s="22" t="s">
        <v>48</v>
      </c>
      <c r="K50" s="22" t="s">
        <v>48</v>
      </c>
      <c r="L50" s="22" t="s">
        <v>48</v>
      </c>
      <c r="M50" s="22">
        <v>7779.53</v>
      </c>
      <c r="N50" s="22">
        <v>7779.53</v>
      </c>
      <c r="O50" s="22" t="s">
        <v>48</v>
      </c>
      <c r="P50" s="22">
        <v>26.71</v>
      </c>
      <c r="Q50" s="22">
        <v>3293.0929999999998</v>
      </c>
      <c r="R50" s="64">
        <v>3239.75</v>
      </c>
      <c r="S50" s="64">
        <v>1220</v>
      </c>
      <c r="T50" s="64" t="s">
        <v>48</v>
      </c>
      <c r="U50" s="64" t="s">
        <v>48</v>
      </c>
      <c r="V50" s="64" t="s">
        <v>48</v>
      </c>
      <c r="W50" s="64" t="s">
        <v>48</v>
      </c>
      <c r="X50" s="64" t="s">
        <v>48</v>
      </c>
      <c r="Y50" s="65"/>
    </row>
    <row r="51" spans="1:25" s="29" customFormat="1" ht="57" customHeight="1" x14ac:dyDescent="0.3">
      <c r="A51" s="18" t="s">
        <v>76</v>
      </c>
      <c r="B51" s="58" t="s">
        <v>149</v>
      </c>
      <c r="C51" s="63" t="s">
        <v>174</v>
      </c>
      <c r="D51" s="67">
        <f>1924.25+974.3</f>
        <v>2898.55</v>
      </c>
      <c r="E51" s="67">
        <f>1924.25+974.3</f>
        <v>2898.55</v>
      </c>
      <c r="F51" s="22" t="s">
        <v>48</v>
      </c>
      <c r="G51" s="22" t="s">
        <v>48</v>
      </c>
      <c r="H51" s="22" t="s">
        <v>48</v>
      </c>
      <c r="I51" s="22" t="s">
        <v>48</v>
      </c>
      <c r="J51" s="22" t="s">
        <v>48</v>
      </c>
      <c r="K51" s="22" t="s">
        <v>48</v>
      </c>
      <c r="L51" s="22" t="s">
        <v>48</v>
      </c>
      <c r="M51" s="67">
        <v>2898.55</v>
      </c>
      <c r="N51" s="67">
        <v>2898.55</v>
      </c>
      <c r="O51" s="22" t="s">
        <v>48</v>
      </c>
      <c r="P51" s="22" t="s">
        <v>48</v>
      </c>
      <c r="Q51" s="67">
        <v>798.49</v>
      </c>
      <c r="R51" s="64">
        <f>746.59+379.17</f>
        <v>1125.76</v>
      </c>
      <c r="S51" s="64">
        <v>974.3</v>
      </c>
      <c r="T51" s="64" t="s">
        <v>48</v>
      </c>
      <c r="U51" s="64" t="s">
        <v>48</v>
      </c>
      <c r="V51" s="64" t="s">
        <v>48</v>
      </c>
      <c r="W51" s="64" t="s">
        <v>48</v>
      </c>
      <c r="X51" s="64" t="s">
        <v>48</v>
      </c>
      <c r="Y51" s="59"/>
    </row>
    <row r="52" spans="1:25" s="29" customFormat="1" ht="66" customHeight="1" x14ac:dyDescent="0.3">
      <c r="A52" s="18" t="s">
        <v>112</v>
      </c>
      <c r="B52" s="25" t="s">
        <v>148</v>
      </c>
      <c r="C52" s="20" t="s">
        <v>77</v>
      </c>
      <c r="D52" s="21">
        <v>1870.53</v>
      </c>
      <c r="E52" s="21">
        <v>1870.53</v>
      </c>
      <c r="F52" s="22" t="s">
        <v>48</v>
      </c>
      <c r="G52" s="22" t="s">
        <v>48</v>
      </c>
      <c r="H52" s="22" t="s">
        <v>48</v>
      </c>
      <c r="I52" s="22" t="s">
        <v>48</v>
      </c>
      <c r="J52" s="22" t="s">
        <v>48</v>
      </c>
      <c r="K52" s="22" t="s">
        <v>48</v>
      </c>
      <c r="L52" s="22" t="s">
        <v>48</v>
      </c>
      <c r="M52" s="67">
        <v>1870.53</v>
      </c>
      <c r="N52" s="67">
        <v>1870.53</v>
      </c>
      <c r="O52" s="22" t="s">
        <v>48</v>
      </c>
      <c r="P52" s="67" t="s">
        <v>48</v>
      </c>
      <c r="Q52" s="22">
        <v>935.26</v>
      </c>
      <c r="R52" s="22" t="s">
        <v>48</v>
      </c>
      <c r="S52" s="22">
        <v>935.26</v>
      </c>
      <c r="T52" s="64" t="s">
        <v>48</v>
      </c>
      <c r="U52" s="64" t="s">
        <v>48</v>
      </c>
      <c r="V52" s="64" t="s">
        <v>48</v>
      </c>
      <c r="W52" s="64" t="s">
        <v>48</v>
      </c>
      <c r="X52" s="64" t="s">
        <v>48</v>
      </c>
      <c r="Y52" s="59"/>
    </row>
    <row r="53" spans="1:25" s="50" customFormat="1" ht="81.599999999999994" customHeight="1" x14ac:dyDescent="0.35">
      <c r="A53" s="68" t="s">
        <v>162</v>
      </c>
      <c r="B53" s="69" t="s">
        <v>163</v>
      </c>
      <c r="C53" s="45" t="s">
        <v>104</v>
      </c>
      <c r="D53" s="70">
        <v>1453.1</v>
      </c>
      <c r="E53" s="70">
        <v>1453.1</v>
      </c>
      <c r="F53" s="22" t="s">
        <v>48</v>
      </c>
      <c r="G53" s="22" t="s">
        <v>48</v>
      </c>
      <c r="H53" s="22" t="s">
        <v>48</v>
      </c>
      <c r="I53" s="22" t="s">
        <v>48</v>
      </c>
      <c r="J53" s="47">
        <v>1453.1</v>
      </c>
      <c r="K53" s="47" t="s">
        <v>48</v>
      </c>
      <c r="L53" s="47" t="s">
        <v>48</v>
      </c>
      <c r="M53" s="71" t="s">
        <v>48</v>
      </c>
      <c r="N53" s="71">
        <v>1453.1</v>
      </c>
      <c r="O53" s="47" t="s">
        <v>48</v>
      </c>
      <c r="P53" s="71">
        <v>1453</v>
      </c>
      <c r="Q53" s="47" t="s">
        <v>48</v>
      </c>
      <c r="R53" s="22" t="s">
        <v>48</v>
      </c>
      <c r="S53" s="22" t="s">
        <v>48</v>
      </c>
      <c r="T53" s="22" t="s">
        <v>48</v>
      </c>
      <c r="U53" s="22" t="s">
        <v>48</v>
      </c>
      <c r="V53" s="22" t="s">
        <v>48</v>
      </c>
      <c r="W53" s="22" t="s">
        <v>48</v>
      </c>
      <c r="X53" s="22" t="s">
        <v>48</v>
      </c>
    </row>
    <row r="54" spans="1:25" ht="32.4" customHeight="1" x14ac:dyDescent="0.3">
      <c r="A54" s="145" t="s">
        <v>78</v>
      </c>
      <c r="B54" s="146"/>
      <c r="C54" s="147"/>
      <c r="D54" s="30">
        <f>SUM(D50:D53)</f>
        <v>14001.720000000001</v>
      </c>
      <c r="E54" s="30">
        <f>SUM(E50:E53)</f>
        <v>14001.720000000001</v>
      </c>
      <c r="F54" s="32" t="s">
        <v>48</v>
      </c>
      <c r="G54" s="32" t="s">
        <v>48</v>
      </c>
      <c r="H54" s="32" t="s">
        <v>48</v>
      </c>
      <c r="I54" s="32" t="s">
        <v>48</v>
      </c>
      <c r="J54" s="32">
        <f>SUM(J53)</f>
        <v>1453.1</v>
      </c>
      <c r="K54" s="32" t="s">
        <v>48</v>
      </c>
      <c r="L54" s="32" t="s">
        <v>48</v>
      </c>
      <c r="M54" s="32">
        <f>SUM(M50:M53)</f>
        <v>12548.61</v>
      </c>
      <c r="N54" s="32">
        <f>SUM(N50:N53)</f>
        <v>14001.710000000001</v>
      </c>
      <c r="O54" s="61" t="s">
        <v>48</v>
      </c>
      <c r="P54" s="30">
        <f>SUM(P50:P53)</f>
        <v>1479.71</v>
      </c>
      <c r="Q54" s="30">
        <f>SUM(Q50:Q53)</f>
        <v>5026.8429999999998</v>
      </c>
      <c r="R54" s="32">
        <f>SUM(R50:R53)</f>
        <v>4365.51</v>
      </c>
      <c r="S54" s="30">
        <f>SUM(S50:S53)</f>
        <v>3129.5600000000004</v>
      </c>
      <c r="T54" s="72" t="s">
        <v>48</v>
      </c>
      <c r="U54" s="30" t="s">
        <v>48</v>
      </c>
      <c r="V54" s="22" t="s">
        <v>48</v>
      </c>
      <c r="W54" s="30" t="s">
        <v>48</v>
      </c>
      <c r="X54" s="22" t="s">
        <v>48</v>
      </c>
      <c r="Y54" s="73">
        <f>P54+Q54+R54+S54</f>
        <v>14001.623</v>
      </c>
    </row>
    <row r="55" spans="1:25" ht="18" customHeight="1" x14ac:dyDescent="0.3">
      <c r="A55" s="17" t="s">
        <v>79</v>
      </c>
      <c r="B55" s="136" t="s">
        <v>51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8"/>
    </row>
    <row r="56" spans="1:25" ht="22.8" customHeight="1" x14ac:dyDescent="0.3">
      <c r="A56" s="145" t="s">
        <v>80</v>
      </c>
      <c r="B56" s="146"/>
      <c r="C56" s="147"/>
      <c r="D56" s="74" t="s">
        <v>48</v>
      </c>
      <c r="E56" s="30" t="s">
        <v>48</v>
      </c>
      <c r="F56" s="61" t="s">
        <v>48</v>
      </c>
      <c r="G56" s="61" t="s">
        <v>48</v>
      </c>
      <c r="H56" s="61" t="s">
        <v>48</v>
      </c>
      <c r="I56" s="61" t="s">
        <v>48</v>
      </c>
      <c r="J56" s="61" t="s">
        <v>48</v>
      </c>
      <c r="K56" s="61" t="s">
        <v>48</v>
      </c>
      <c r="L56" s="61" t="s">
        <v>48</v>
      </c>
      <c r="M56" s="61" t="s">
        <v>48</v>
      </c>
      <c r="N56" s="61" t="s">
        <v>48</v>
      </c>
      <c r="O56" s="61" t="s">
        <v>48</v>
      </c>
      <c r="P56" s="61" t="s">
        <v>48</v>
      </c>
      <c r="Q56" s="61" t="s">
        <v>48</v>
      </c>
      <c r="R56" s="61" t="s">
        <v>48</v>
      </c>
      <c r="S56" s="61" t="s">
        <v>48</v>
      </c>
      <c r="T56" s="72" t="s">
        <v>48</v>
      </c>
      <c r="U56" s="30" t="s">
        <v>48</v>
      </c>
      <c r="V56" s="30" t="s">
        <v>48</v>
      </c>
      <c r="W56" s="30" t="s">
        <v>48</v>
      </c>
      <c r="X56" s="72" t="s">
        <v>48</v>
      </c>
    </row>
    <row r="57" spans="1:25" ht="12.75" customHeight="1" x14ac:dyDescent="0.3">
      <c r="A57" s="75" t="s">
        <v>81</v>
      </c>
      <c r="B57" s="159" t="s">
        <v>60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1"/>
    </row>
    <row r="58" spans="1:25" s="38" customFormat="1" ht="45" customHeight="1" x14ac:dyDescent="0.3">
      <c r="A58" s="26" t="s">
        <v>114</v>
      </c>
      <c r="B58" s="35" t="s">
        <v>107</v>
      </c>
      <c r="C58" s="20" t="s">
        <v>177</v>
      </c>
      <c r="D58" s="37">
        <v>6517.81</v>
      </c>
      <c r="E58" s="37">
        <v>6517.81</v>
      </c>
      <c r="F58" s="20" t="s">
        <v>48</v>
      </c>
      <c r="G58" s="20" t="s">
        <v>48</v>
      </c>
      <c r="H58" s="20" t="s">
        <v>48</v>
      </c>
      <c r="I58" s="20" t="s">
        <v>48</v>
      </c>
      <c r="J58" s="20" t="s">
        <v>48</v>
      </c>
      <c r="K58" s="20" t="s">
        <v>48</v>
      </c>
      <c r="L58" s="20" t="s">
        <v>48</v>
      </c>
      <c r="M58" s="37">
        <v>6517.81</v>
      </c>
      <c r="N58" s="37">
        <v>6517.81</v>
      </c>
      <c r="O58" s="37" t="s">
        <v>48</v>
      </c>
      <c r="P58" s="37" t="s">
        <v>48</v>
      </c>
      <c r="Q58" s="37">
        <v>904.17</v>
      </c>
      <c r="R58" s="37" t="s">
        <v>48</v>
      </c>
      <c r="S58" s="37">
        <v>5613.64</v>
      </c>
      <c r="T58" s="20" t="s">
        <v>48</v>
      </c>
      <c r="U58" s="20" t="s">
        <v>48</v>
      </c>
      <c r="V58" s="20" t="s">
        <v>48</v>
      </c>
      <c r="W58" s="20" t="s">
        <v>48</v>
      </c>
      <c r="X58" s="20" t="s">
        <v>48</v>
      </c>
    </row>
    <row r="59" spans="1:25" s="78" customFormat="1" ht="55.2" customHeight="1" x14ac:dyDescent="0.3">
      <c r="A59" s="26" t="s">
        <v>136</v>
      </c>
      <c r="B59" s="35" t="s">
        <v>131</v>
      </c>
      <c r="C59" s="20" t="s">
        <v>137</v>
      </c>
      <c r="D59" s="76">
        <v>175</v>
      </c>
      <c r="E59" s="76">
        <v>175</v>
      </c>
      <c r="F59" s="20" t="s">
        <v>48</v>
      </c>
      <c r="G59" s="20" t="s">
        <v>48</v>
      </c>
      <c r="H59" s="20" t="s">
        <v>48</v>
      </c>
      <c r="I59" s="20" t="s">
        <v>48</v>
      </c>
      <c r="J59" s="20" t="s">
        <v>48</v>
      </c>
      <c r="K59" s="20" t="s">
        <v>48</v>
      </c>
      <c r="L59" s="20" t="s">
        <v>48</v>
      </c>
      <c r="M59" s="76">
        <v>175</v>
      </c>
      <c r="N59" s="76">
        <v>175</v>
      </c>
      <c r="O59" s="76" t="s">
        <v>48</v>
      </c>
      <c r="P59" s="76" t="s">
        <v>48</v>
      </c>
      <c r="Q59" s="76" t="s">
        <v>48</v>
      </c>
      <c r="R59" s="76">
        <v>87.5</v>
      </c>
      <c r="S59" s="76">
        <v>87.5</v>
      </c>
      <c r="T59" s="77" t="s">
        <v>48</v>
      </c>
      <c r="U59" s="77" t="s">
        <v>48</v>
      </c>
      <c r="V59" s="77" t="s">
        <v>48</v>
      </c>
      <c r="W59" s="77" t="s">
        <v>48</v>
      </c>
      <c r="X59" s="77" t="s">
        <v>48</v>
      </c>
    </row>
    <row r="60" spans="1:25" ht="24" customHeight="1" x14ac:dyDescent="0.3">
      <c r="A60" s="151" t="s">
        <v>82</v>
      </c>
      <c r="B60" s="152"/>
      <c r="C60" s="153"/>
      <c r="D60" s="79">
        <f>SUM(D58:D59)</f>
        <v>6692.81</v>
      </c>
      <c r="E60" s="79">
        <f>SUM(E58:E59)</f>
        <v>6692.81</v>
      </c>
      <c r="F60" s="80" t="s">
        <v>48</v>
      </c>
      <c r="G60" s="80" t="s">
        <v>48</v>
      </c>
      <c r="H60" s="80" t="s">
        <v>48</v>
      </c>
      <c r="I60" s="80" t="s">
        <v>48</v>
      </c>
      <c r="J60" s="80" t="s">
        <v>48</v>
      </c>
      <c r="K60" s="80" t="s">
        <v>48</v>
      </c>
      <c r="L60" s="80" t="s">
        <v>48</v>
      </c>
      <c r="M60" s="81">
        <f>SUM(M58:M59)</f>
        <v>6692.81</v>
      </c>
      <c r="N60" s="81">
        <f>SUM(N58:N59)</f>
        <v>6692.81</v>
      </c>
      <c r="O60" s="82" t="s">
        <v>48</v>
      </c>
      <c r="P60" s="82" t="s">
        <v>48</v>
      </c>
      <c r="Q60" s="81">
        <f>SUM(Q58:Q59)</f>
        <v>904.17</v>
      </c>
      <c r="R60" s="81">
        <f>SUM(R59)</f>
        <v>87.5</v>
      </c>
      <c r="S60" s="81">
        <f>SUM(S58:S59)</f>
        <v>5701.14</v>
      </c>
      <c r="T60" s="83" t="s">
        <v>48</v>
      </c>
      <c r="U60" s="80" t="s">
        <v>48</v>
      </c>
      <c r="V60" s="80" t="s">
        <v>48</v>
      </c>
      <c r="W60" s="80" t="s">
        <v>48</v>
      </c>
      <c r="X60" s="83" t="s">
        <v>48</v>
      </c>
      <c r="Y60" s="84">
        <f>Q60+R60+S60</f>
        <v>6692.81</v>
      </c>
    </row>
    <row r="61" spans="1:25" ht="17.25" customHeight="1" x14ac:dyDescent="0.3">
      <c r="A61" s="17" t="s">
        <v>83</v>
      </c>
      <c r="B61" s="162" t="s">
        <v>63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4"/>
    </row>
    <row r="62" spans="1:25" s="29" customFormat="1" ht="27.6" customHeight="1" x14ac:dyDescent="0.3">
      <c r="A62" s="24" t="s">
        <v>84</v>
      </c>
      <c r="B62" s="58" t="s">
        <v>141</v>
      </c>
      <c r="C62" s="20" t="s">
        <v>140</v>
      </c>
      <c r="D62" s="85">
        <v>760.42</v>
      </c>
      <c r="E62" s="85">
        <v>760.42</v>
      </c>
      <c r="F62" s="22" t="s">
        <v>48</v>
      </c>
      <c r="G62" s="22" t="s">
        <v>48</v>
      </c>
      <c r="H62" s="22" t="s">
        <v>48</v>
      </c>
      <c r="I62" s="22" t="s">
        <v>48</v>
      </c>
      <c r="J62" s="22" t="s">
        <v>48</v>
      </c>
      <c r="K62" s="22" t="s">
        <v>48</v>
      </c>
      <c r="L62" s="22" t="s">
        <v>48</v>
      </c>
      <c r="M62" s="85">
        <v>760.42</v>
      </c>
      <c r="N62" s="85">
        <v>760.42</v>
      </c>
      <c r="O62" s="86" t="s">
        <v>48</v>
      </c>
      <c r="P62" s="86">
        <v>760.42</v>
      </c>
      <c r="Q62" s="85" t="s">
        <v>48</v>
      </c>
      <c r="R62" s="64" t="s">
        <v>48</v>
      </c>
      <c r="S62" s="64" t="s">
        <v>48</v>
      </c>
      <c r="T62" s="87" t="s">
        <v>48</v>
      </c>
      <c r="U62" s="64" t="s">
        <v>48</v>
      </c>
      <c r="V62" s="64" t="s">
        <v>48</v>
      </c>
      <c r="W62" s="64" t="s">
        <v>48</v>
      </c>
      <c r="X62" s="64" t="s">
        <v>48</v>
      </c>
    </row>
    <row r="63" spans="1:25" s="29" customFormat="1" ht="26.4" customHeight="1" x14ac:dyDescent="0.3">
      <c r="A63" s="24" t="s">
        <v>138</v>
      </c>
      <c r="B63" s="58" t="s">
        <v>142</v>
      </c>
      <c r="C63" s="20" t="s">
        <v>104</v>
      </c>
      <c r="D63" s="85">
        <v>171.15</v>
      </c>
      <c r="E63" s="85">
        <v>171.15</v>
      </c>
      <c r="F63" s="22" t="s">
        <v>48</v>
      </c>
      <c r="G63" s="22" t="s">
        <v>48</v>
      </c>
      <c r="H63" s="22" t="s">
        <v>48</v>
      </c>
      <c r="I63" s="22" t="s">
        <v>48</v>
      </c>
      <c r="J63" s="22" t="s">
        <v>48</v>
      </c>
      <c r="K63" s="22" t="s">
        <v>48</v>
      </c>
      <c r="L63" s="22" t="s">
        <v>48</v>
      </c>
      <c r="M63" s="85">
        <v>171.15</v>
      </c>
      <c r="N63" s="85">
        <v>171.15</v>
      </c>
      <c r="O63" s="86" t="s">
        <v>48</v>
      </c>
      <c r="P63" s="86">
        <v>171.15</v>
      </c>
      <c r="Q63" s="85" t="s">
        <v>48</v>
      </c>
      <c r="R63" s="64" t="s">
        <v>48</v>
      </c>
      <c r="S63" s="64" t="s">
        <v>48</v>
      </c>
      <c r="T63" s="64" t="s">
        <v>48</v>
      </c>
      <c r="U63" s="64" t="s">
        <v>48</v>
      </c>
      <c r="V63" s="64" t="s">
        <v>48</v>
      </c>
      <c r="W63" s="64" t="s">
        <v>48</v>
      </c>
      <c r="X63" s="64" t="s">
        <v>48</v>
      </c>
    </row>
    <row r="64" spans="1:25" s="29" customFormat="1" ht="33" customHeight="1" x14ac:dyDescent="0.3">
      <c r="A64" s="24" t="s">
        <v>139</v>
      </c>
      <c r="B64" s="58" t="s">
        <v>143</v>
      </c>
      <c r="C64" s="20" t="s">
        <v>75</v>
      </c>
      <c r="D64" s="85">
        <v>1019</v>
      </c>
      <c r="E64" s="85">
        <v>1019</v>
      </c>
      <c r="F64" s="22" t="s">
        <v>48</v>
      </c>
      <c r="G64" s="22" t="s">
        <v>48</v>
      </c>
      <c r="H64" s="22" t="s">
        <v>48</v>
      </c>
      <c r="I64" s="22" t="s">
        <v>48</v>
      </c>
      <c r="J64" s="22" t="s">
        <v>48</v>
      </c>
      <c r="K64" s="22" t="s">
        <v>48</v>
      </c>
      <c r="L64" s="22" t="s">
        <v>48</v>
      </c>
      <c r="M64" s="85">
        <v>1019</v>
      </c>
      <c r="N64" s="85">
        <v>1019</v>
      </c>
      <c r="O64" s="86" t="s">
        <v>48</v>
      </c>
      <c r="P64" s="86" t="s">
        <v>48</v>
      </c>
      <c r="Q64" s="85">
        <v>509.5</v>
      </c>
      <c r="R64" s="64" t="s">
        <v>48</v>
      </c>
      <c r="S64" s="64">
        <v>509.5</v>
      </c>
      <c r="T64" s="64" t="s">
        <v>48</v>
      </c>
      <c r="U64" s="64" t="s">
        <v>48</v>
      </c>
      <c r="V64" s="64" t="s">
        <v>48</v>
      </c>
      <c r="W64" s="64" t="s">
        <v>48</v>
      </c>
      <c r="X64" s="64" t="s">
        <v>48</v>
      </c>
    </row>
    <row r="65" spans="1:25" s="50" customFormat="1" ht="34.799999999999997" customHeight="1" x14ac:dyDescent="0.35">
      <c r="A65" s="43" t="s">
        <v>160</v>
      </c>
      <c r="B65" s="44" t="s">
        <v>166</v>
      </c>
      <c r="C65" s="45" t="s">
        <v>167</v>
      </c>
      <c r="D65" s="46">
        <v>8784.8799999999992</v>
      </c>
      <c r="E65" s="46">
        <v>8784.8799999999992</v>
      </c>
      <c r="F65" s="22" t="s">
        <v>48</v>
      </c>
      <c r="G65" s="22" t="s">
        <v>48</v>
      </c>
      <c r="H65" s="22" t="s">
        <v>48</v>
      </c>
      <c r="I65" s="22" t="s">
        <v>48</v>
      </c>
      <c r="J65" s="47">
        <v>8784.8799999999992</v>
      </c>
      <c r="K65" s="22" t="s">
        <v>48</v>
      </c>
      <c r="L65" s="22" t="s">
        <v>48</v>
      </c>
      <c r="M65" s="46" t="s">
        <v>48</v>
      </c>
      <c r="N65" s="46">
        <v>8784.8799999999992</v>
      </c>
      <c r="O65" s="48"/>
      <c r="P65" s="48"/>
      <c r="Q65" s="46"/>
      <c r="R65" s="49">
        <v>5318.15</v>
      </c>
      <c r="S65" s="49">
        <f>N65-R65</f>
        <v>3466.7299999999996</v>
      </c>
      <c r="T65" s="49"/>
      <c r="U65" s="49"/>
      <c r="V65" s="49"/>
      <c r="W65" s="49"/>
      <c r="X65" s="49"/>
    </row>
    <row r="66" spans="1:25" ht="25.2" customHeight="1" x14ac:dyDescent="0.3">
      <c r="A66" s="145" t="s">
        <v>85</v>
      </c>
      <c r="B66" s="146"/>
      <c r="C66" s="147"/>
      <c r="D66" s="30">
        <f>SUM(D62:D65)</f>
        <v>10735.449999999999</v>
      </c>
      <c r="E66" s="30">
        <f>SUM(E62:E65)</f>
        <v>10735.449999999999</v>
      </c>
      <c r="F66" s="88" t="s">
        <v>48</v>
      </c>
      <c r="G66" s="88" t="s">
        <v>48</v>
      </c>
      <c r="H66" s="88" t="s">
        <v>48</v>
      </c>
      <c r="I66" s="88" t="s">
        <v>48</v>
      </c>
      <c r="J66" s="88">
        <f>SUM(J65)</f>
        <v>8784.8799999999992</v>
      </c>
      <c r="K66" s="88" t="s">
        <v>48</v>
      </c>
      <c r="L66" s="88" t="s">
        <v>48</v>
      </c>
      <c r="M66" s="32">
        <f>SUM(M62:M64)</f>
        <v>1950.57</v>
      </c>
      <c r="N66" s="30">
        <f>SUM(N62:N65)</f>
        <v>10735.449999999999</v>
      </c>
      <c r="O66" s="89" t="s">
        <v>48</v>
      </c>
      <c r="P66" s="90">
        <f>SUM(P62:P64)</f>
        <v>931.56999999999994</v>
      </c>
      <c r="Q66" s="30">
        <f>SUM(Q64)</f>
        <v>509.5</v>
      </c>
      <c r="R66" s="91">
        <f>SUM(R65)</f>
        <v>5318.15</v>
      </c>
      <c r="S66" s="91">
        <f>SUM(S62:S65)</f>
        <v>3976.2299999999996</v>
      </c>
      <c r="T66" s="72" t="s">
        <v>48</v>
      </c>
      <c r="U66" s="30" t="s">
        <v>48</v>
      </c>
      <c r="V66" s="30" t="s">
        <v>48</v>
      </c>
      <c r="W66" s="30" t="s">
        <v>48</v>
      </c>
      <c r="X66" s="30" t="s">
        <v>48</v>
      </c>
      <c r="Y66" s="73">
        <f>P66+Q66+R66+S66</f>
        <v>10735.449999999999</v>
      </c>
    </row>
    <row r="67" spans="1:25" ht="12.75" customHeight="1" x14ac:dyDescent="0.3">
      <c r="A67" s="13" t="s">
        <v>86</v>
      </c>
      <c r="B67" s="148" t="s">
        <v>65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50"/>
    </row>
    <row r="68" spans="1:25" s="23" customFormat="1" ht="35.4" customHeight="1" x14ac:dyDescent="0.3">
      <c r="A68" s="92" t="s">
        <v>87</v>
      </c>
      <c r="B68" s="25" t="s">
        <v>105</v>
      </c>
      <c r="C68" s="20" t="s">
        <v>175</v>
      </c>
      <c r="D68" s="93">
        <f>388.23+170.82+65.02+65.08+277.21</f>
        <v>966.3599999999999</v>
      </c>
      <c r="E68" s="93">
        <f>388.23+170.82+65.02+65.08+277.21</f>
        <v>966.3599999999999</v>
      </c>
      <c r="F68" s="22" t="s">
        <v>48</v>
      </c>
      <c r="G68" s="22" t="s">
        <v>48</v>
      </c>
      <c r="H68" s="22" t="s">
        <v>48</v>
      </c>
      <c r="I68" s="22" t="s">
        <v>48</v>
      </c>
      <c r="J68" s="22" t="s">
        <v>48</v>
      </c>
      <c r="K68" s="22" t="s">
        <v>48</v>
      </c>
      <c r="L68" s="22" t="s">
        <v>48</v>
      </c>
      <c r="M68" s="93">
        <v>966.36</v>
      </c>
      <c r="N68" s="93">
        <v>966.36</v>
      </c>
      <c r="O68" s="94" t="s">
        <v>48</v>
      </c>
      <c r="P68" s="94" t="s">
        <v>48</v>
      </c>
      <c r="Q68" s="93">
        <v>966.36</v>
      </c>
      <c r="R68" s="94" t="s">
        <v>48</v>
      </c>
      <c r="S68" s="94" t="s">
        <v>48</v>
      </c>
      <c r="T68" s="22" t="s">
        <v>48</v>
      </c>
      <c r="U68" s="22" t="s">
        <v>48</v>
      </c>
      <c r="V68" s="22" t="s">
        <v>48</v>
      </c>
      <c r="W68" s="22" t="s">
        <v>48</v>
      </c>
      <c r="X68" s="22" t="s">
        <v>48</v>
      </c>
    </row>
    <row r="69" spans="1:25" ht="22.8" customHeight="1" x14ac:dyDescent="0.3">
      <c r="A69" s="145" t="s">
        <v>88</v>
      </c>
      <c r="B69" s="146"/>
      <c r="C69" s="147"/>
      <c r="D69" s="74">
        <f>SUM(D68:D68)</f>
        <v>966.3599999999999</v>
      </c>
      <c r="E69" s="30">
        <f>SUM(E68:E68)</f>
        <v>966.3599999999999</v>
      </c>
      <c r="F69" s="32" t="s">
        <v>48</v>
      </c>
      <c r="G69" s="32" t="s">
        <v>48</v>
      </c>
      <c r="H69" s="32" t="s">
        <v>48</v>
      </c>
      <c r="I69" s="32" t="s">
        <v>48</v>
      </c>
      <c r="J69" s="32" t="s">
        <v>48</v>
      </c>
      <c r="K69" s="32" t="s">
        <v>48</v>
      </c>
      <c r="L69" s="32" t="s">
        <v>48</v>
      </c>
      <c r="M69" s="32">
        <f>SUM(M68:M68)</f>
        <v>966.36</v>
      </c>
      <c r="N69" s="30">
        <f>SUM(N68:N68)</f>
        <v>966.36</v>
      </c>
      <c r="O69" s="95" t="s">
        <v>48</v>
      </c>
      <c r="P69" s="30" t="s">
        <v>48</v>
      </c>
      <c r="Q69" s="30">
        <f>SUM(Q68:Q68)</f>
        <v>966.36</v>
      </c>
      <c r="R69" s="95" t="s">
        <v>48</v>
      </c>
      <c r="S69" s="96"/>
      <c r="T69" s="30" t="s">
        <v>48</v>
      </c>
      <c r="U69" s="30" t="s">
        <v>48</v>
      </c>
      <c r="V69" s="30" t="s">
        <v>48</v>
      </c>
      <c r="W69" s="97" t="s">
        <v>48</v>
      </c>
      <c r="X69" s="97" t="s">
        <v>48</v>
      </c>
    </row>
    <row r="70" spans="1:25" ht="15.75" customHeight="1" x14ac:dyDescent="0.3">
      <c r="A70" s="20" t="s">
        <v>89</v>
      </c>
      <c r="B70" s="156" t="s">
        <v>68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8"/>
    </row>
    <row r="71" spans="1:25" s="29" customFormat="1" ht="37.200000000000003" customHeight="1" x14ac:dyDescent="0.3">
      <c r="A71" s="63" t="s">
        <v>90</v>
      </c>
      <c r="B71" s="35" t="s">
        <v>119</v>
      </c>
      <c r="C71" s="20" t="s">
        <v>75</v>
      </c>
      <c r="D71" s="98">
        <v>21.34</v>
      </c>
      <c r="E71" s="98">
        <v>21.34</v>
      </c>
      <c r="F71" s="22" t="s">
        <v>48</v>
      </c>
      <c r="G71" s="22" t="s">
        <v>48</v>
      </c>
      <c r="H71" s="22" t="s">
        <v>48</v>
      </c>
      <c r="I71" s="22" t="s">
        <v>48</v>
      </c>
      <c r="J71" s="22" t="s">
        <v>48</v>
      </c>
      <c r="K71" s="22" t="s">
        <v>48</v>
      </c>
      <c r="L71" s="22" t="s">
        <v>48</v>
      </c>
      <c r="M71" s="98">
        <v>21.34</v>
      </c>
      <c r="N71" s="98">
        <v>21.34</v>
      </c>
      <c r="O71" s="86" t="s">
        <v>48</v>
      </c>
      <c r="P71" s="98" t="s">
        <v>48</v>
      </c>
      <c r="Q71" s="94">
        <v>21.34</v>
      </c>
      <c r="R71" s="94" t="s">
        <v>48</v>
      </c>
      <c r="S71" s="94" t="s">
        <v>48</v>
      </c>
      <c r="T71" s="99" t="s">
        <v>48</v>
      </c>
      <c r="U71" s="99" t="s">
        <v>48</v>
      </c>
      <c r="V71" s="99" t="s">
        <v>48</v>
      </c>
      <c r="W71" s="99" t="s">
        <v>48</v>
      </c>
      <c r="X71" s="99" t="s">
        <v>48</v>
      </c>
    </row>
    <row r="72" spans="1:25" s="29" customFormat="1" ht="40.799999999999997" customHeight="1" x14ac:dyDescent="0.3">
      <c r="A72" s="63" t="s">
        <v>91</v>
      </c>
      <c r="B72" s="35" t="s">
        <v>120</v>
      </c>
      <c r="C72" s="20" t="s">
        <v>75</v>
      </c>
      <c r="D72" s="98">
        <v>14.23</v>
      </c>
      <c r="E72" s="98">
        <v>14.23</v>
      </c>
      <c r="F72" s="22" t="s">
        <v>48</v>
      </c>
      <c r="G72" s="22" t="s">
        <v>48</v>
      </c>
      <c r="H72" s="22" t="s">
        <v>48</v>
      </c>
      <c r="I72" s="22" t="s">
        <v>48</v>
      </c>
      <c r="J72" s="22" t="s">
        <v>48</v>
      </c>
      <c r="K72" s="22" t="s">
        <v>48</v>
      </c>
      <c r="L72" s="22" t="s">
        <v>48</v>
      </c>
      <c r="M72" s="98">
        <v>14.23</v>
      </c>
      <c r="N72" s="98">
        <v>14.23</v>
      </c>
      <c r="O72" s="86" t="s">
        <v>48</v>
      </c>
      <c r="P72" s="98" t="s">
        <v>48</v>
      </c>
      <c r="Q72" s="94">
        <v>14.23</v>
      </c>
      <c r="R72" s="94" t="s">
        <v>48</v>
      </c>
      <c r="S72" s="94" t="s">
        <v>48</v>
      </c>
      <c r="T72" s="99" t="s">
        <v>48</v>
      </c>
      <c r="U72" s="99" t="s">
        <v>48</v>
      </c>
      <c r="V72" s="99" t="s">
        <v>48</v>
      </c>
      <c r="W72" s="99" t="s">
        <v>48</v>
      </c>
      <c r="X72" s="99" t="s">
        <v>48</v>
      </c>
    </row>
    <row r="73" spans="1:25" s="29" customFormat="1" ht="27.6" customHeight="1" x14ac:dyDescent="0.3">
      <c r="A73" s="63" t="s">
        <v>92</v>
      </c>
      <c r="B73" s="35" t="s">
        <v>118</v>
      </c>
      <c r="C73" s="20" t="s">
        <v>146</v>
      </c>
      <c r="D73" s="98">
        <v>130.25</v>
      </c>
      <c r="E73" s="98">
        <v>130.25</v>
      </c>
      <c r="F73" s="22" t="s">
        <v>48</v>
      </c>
      <c r="G73" s="22" t="s">
        <v>48</v>
      </c>
      <c r="H73" s="22" t="s">
        <v>48</v>
      </c>
      <c r="I73" s="22" t="s">
        <v>48</v>
      </c>
      <c r="J73" s="22" t="s">
        <v>48</v>
      </c>
      <c r="K73" s="22" t="s">
        <v>48</v>
      </c>
      <c r="L73" s="22" t="s">
        <v>48</v>
      </c>
      <c r="M73" s="98">
        <v>130.25</v>
      </c>
      <c r="N73" s="98">
        <v>130.25</v>
      </c>
      <c r="O73" s="86" t="s">
        <v>48</v>
      </c>
      <c r="P73" s="98">
        <v>104.2</v>
      </c>
      <c r="Q73" s="94">
        <v>26.05</v>
      </c>
      <c r="R73" s="94" t="s">
        <v>48</v>
      </c>
      <c r="S73" s="94" t="s">
        <v>48</v>
      </c>
      <c r="T73" s="99" t="s">
        <v>48</v>
      </c>
      <c r="U73" s="99" t="s">
        <v>48</v>
      </c>
      <c r="V73" s="99" t="s">
        <v>48</v>
      </c>
      <c r="W73" s="99" t="s">
        <v>48</v>
      </c>
      <c r="X73" s="99" t="s">
        <v>48</v>
      </c>
    </row>
    <row r="74" spans="1:25" s="100" customFormat="1" ht="30.75" customHeight="1" x14ac:dyDescent="0.3">
      <c r="A74" s="63" t="s">
        <v>100</v>
      </c>
      <c r="B74" s="35" t="s">
        <v>117</v>
      </c>
      <c r="C74" s="20" t="s">
        <v>104</v>
      </c>
      <c r="D74" s="98">
        <v>72.42</v>
      </c>
      <c r="E74" s="98">
        <v>72.42</v>
      </c>
      <c r="F74" s="22" t="s">
        <v>48</v>
      </c>
      <c r="G74" s="22" t="s">
        <v>48</v>
      </c>
      <c r="H74" s="22" t="s">
        <v>48</v>
      </c>
      <c r="I74" s="22" t="s">
        <v>48</v>
      </c>
      <c r="J74" s="22" t="s">
        <v>48</v>
      </c>
      <c r="K74" s="22" t="s">
        <v>48</v>
      </c>
      <c r="L74" s="22" t="s">
        <v>48</v>
      </c>
      <c r="M74" s="98">
        <v>72.42</v>
      </c>
      <c r="N74" s="98">
        <v>72.42</v>
      </c>
      <c r="O74" s="86" t="s">
        <v>48</v>
      </c>
      <c r="P74" s="98" t="s">
        <v>48</v>
      </c>
      <c r="Q74" s="94" t="s">
        <v>48</v>
      </c>
      <c r="R74" s="94" t="s">
        <v>48</v>
      </c>
      <c r="S74" s="94">
        <v>72.42</v>
      </c>
      <c r="T74" s="99" t="s">
        <v>48</v>
      </c>
      <c r="U74" s="99" t="s">
        <v>48</v>
      </c>
      <c r="V74" s="99" t="s">
        <v>48</v>
      </c>
      <c r="W74" s="99" t="s">
        <v>48</v>
      </c>
      <c r="X74" s="99" t="s">
        <v>48</v>
      </c>
    </row>
    <row r="75" spans="1:25" s="29" customFormat="1" ht="33" customHeight="1" x14ac:dyDescent="0.3">
      <c r="A75" s="63" t="s">
        <v>101</v>
      </c>
      <c r="B75" s="101" t="s">
        <v>116</v>
      </c>
      <c r="C75" s="20" t="s">
        <v>104</v>
      </c>
      <c r="D75" s="98">
        <v>59</v>
      </c>
      <c r="E75" s="98">
        <v>59</v>
      </c>
      <c r="F75" s="22" t="s">
        <v>48</v>
      </c>
      <c r="G75" s="22" t="s">
        <v>48</v>
      </c>
      <c r="H75" s="22" t="s">
        <v>48</v>
      </c>
      <c r="I75" s="22" t="s">
        <v>48</v>
      </c>
      <c r="J75" s="22" t="s">
        <v>48</v>
      </c>
      <c r="K75" s="22" t="s">
        <v>48</v>
      </c>
      <c r="L75" s="22" t="s">
        <v>48</v>
      </c>
      <c r="M75" s="98">
        <v>59</v>
      </c>
      <c r="N75" s="98">
        <v>59</v>
      </c>
      <c r="O75" s="22" t="s">
        <v>48</v>
      </c>
      <c r="P75" s="98">
        <v>59</v>
      </c>
      <c r="Q75" s="94" t="s">
        <v>48</v>
      </c>
      <c r="R75" s="94" t="s">
        <v>48</v>
      </c>
      <c r="S75" s="94" t="s">
        <v>48</v>
      </c>
      <c r="T75" s="22" t="s">
        <v>48</v>
      </c>
      <c r="U75" s="99"/>
      <c r="V75" s="99" t="s">
        <v>48</v>
      </c>
      <c r="W75" s="99"/>
      <c r="X75" s="99"/>
    </row>
    <row r="76" spans="1:25" s="100" customFormat="1" ht="30.6" customHeight="1" x14ac:dyDescent="0.3">
      <c r="A76" s="63" t="s">
        <v>108</v>
      </c>
      <c r="B76" s="35" t="s">
        <v>110</v>
      </c>
      <c r="C76" s="20" t="s">
        <v>75</v>
      </c>
      <c r="D76" s="98">
        <v>40.81</v>
      </c>
      <c r="E76" s="98">
        <v>40.81</v>
      </c>
      <c r="F76" s="22" t="s">
        <v>48</v>
      </c>
      <c r="G76" s="22" t="s">
        <v>48</v>
      </c>
      <c r="H76" s="22" t="s">
        <v>48</v>
      </c>
      <c r="I76" s="22" t="s">
        <v>48</v>
      </c>
      <c r="J76" s="22" t="s">
        <v>48</v>
      </c>
      <c r="K76" s="22" t="s">
        <v>48</v>
      </c>
      <c r="L76" s="22" t="s">
        <v>48</v>
      </c>
      <c r="M76" s="98">
        <v>40.81</v>
      </c>
      <c r="N76" s="98">
        <v>40.81</v>
      </c>
      <c r="O76" s="86" t="s">
        <v>48</v>
      </c>
      <c r="P76" s="98" t="s">
        <v>48</v>
      </c>
      <c r="Q76" s="94" t="s">
        <v>48</v>
      </c>
      <c r="R76" s="94" t="s">
        <v>48</v>
      </c>
      <c r="S76" s="94">
        <v>40.81</v>
      </c>
      <c r="T76" s="99" t="s">
        <v>48</v>
      </c>
      <c r="U76" s="99" t="s">
        <v>48</v>
      </c>
      <c r="V76" s="99" t="s">
        <v>48</v>
      </c>
      <c r="W76" s="99" t="s">
        <v>48</v>
      </c>
      <c r="X76" s="99" t="s">
        <v>48</v>
      </c>
    </row>
    <row r="77" spans="1:25" s="105" customFormat="1" ht="55.2" customHeight="1" x14ac:dyDescent="0.3">
      <c r="A77" s="63" t="s">
        <v>151</v>
      </c>
      <c r="B77" s="102" t="s">
        <v>150</v>
      </c>
      <c r="C77" s="103" t="s">
        <v>75</v>
      </c>
      <c r="D77" s="103">
        <v>133.4</v>
      </c>
      <c r="E77" s="103">
        <v>133.4</v>
      </c>
      <c r="F77" s="22" t="s">
        <v>48</v>
      </c>
      <c r="G77" s="22" t="s">
        <v>48</v>
      </c>
      <c r="H77" s="22" t="s">
        <v>48</v>
      </c>
      <c r="I77" s="22" t="s">
        <v>48</v>
      </c>
      <c r="J77" s="22" t="s">
        <v>48</v>
      </c>
      <c r="K77" s="22" t="s">
        <v>48</v>
      </c>
      <c r="L77" s="22" t="s">
        <v>48</v>
      </c>
      <c r="M77" s="98">
        <v>133.4</v>
      </c>
      <c r="N77" s="98">
        <v>133.4</v>
      </c>
      <c r="O77" s="86" t="s">
        <v>48</v>
      </c>
      <c r="P77" s="104" t="s">
        <v>48</v>
      </c>
      <c r="Q77" s="98" t="s">
        <v>48</v>
      </c>
      <c r="R77" s="104" t="s">
        <v>48</v>
      </c>
      <c r="S77" s="104">
        <v>133.4</v>
      </c>
      <c r="T77" s="99" t="s">
        <v>48</v>
      </c>
      <c r="U77" s="99" t="s">
        <v>48</v>
      </c>
      <c r="V77" s="99" t="s">
        <v>48</v>
      </c>
      <c r="W77" s="99" t="s">
        <v>48</v>
      </c>
      <c r="X77" s="99" t="s">
        <v>48</v>
      </c>
    </row>
    <row r="78" spans="1:25" s="106" customFormat="1" ht="30.6" customHeight="1" x14ac:dyDescent="0.3">
      <c r="A78" s="63" t="s">
        <v>133</v>
      </c>
      <c r="B78" s="58" t="s">
        <v>147</v>
      </c>
      <c r="C78" s="20" t="s">
        <v>75</v>
      </c>
      <c r="D78" s="98">
        <v>145</v>
      </c>
      <c r="E78" s="98">
        <v>145</v>
      </c>
      <c r="F78" s="22" t="s">
        <v>48</v>
      </c>
      <c r="G78" s="22" t="s">
        <v>48</v>
      </c>
      <c r="H78" s="22" t="s">
        <v>48</v>
      </c>
      <c r="I78" s="22" t="s">
        <v>48</v>
      </c>
      <c r="J78" s="22" t="s">
        <v>48</v>
      </c>
      <c r="K78" s="22" t="s">
        <v>48</v>
      </c>
      <c r="L78" s="22" t="s">
        <v>48</v>
      </c>
      <c r="M78" s="98">
        <v>145</v>
      </c>
      <c r="N78" s="98">
        <v>145</v>
      </c>
      <c r="O78" s="86" t="s">
        <v>48</v>
      </c>
      <c r="P78" s="104">
        <v>14.5</v>
      </c>
      <c r="Q78" s="98" t="s">
        <v>48</v>
      </c>
      <c r="R78" s="104">
        <v>130.5</v>
      </c>
      <c r="S78" s="104" t="s">
        <v>48</v>
      </c>
      <c r="T78" s="99" t="s">
        <v>48</v>
      </c>
      <c r="U78" s="99" t="s">
        <v>48</v>
      </c>
      <c r="V78" s="99" t="s">
        <v>48</v>
      </c>
      <c r="W78" s="99" t="s">
        <v>48</v>
      </c>
      <c r="X78" s="99" t="s">
        <v>48</v>
      </c>
    </row>
    <row r="79" spans="1:25" s="106" customFormat="1" ht="41.4" customHeight="1" x14ac:dyDescent="0.3">
      <c r="A79" s="107" t="s">
        <v>134</v>
      </c>
      <c r="B79" s="58" t="s">
        <v>106</v>
      </c>
      <c r="C79" s="108" t="s">
        <v>153</v>
      </c>
      <c r="D79" s="98">
        <v>203.27</v>
      </c>
      <c r="E79" s="98">
        <v>203.27</v>
      </c>
      <c r="F79" s="22" t="s">
        <v>48</v>
      </c>
      <c r="G79" s="22" t="s">
        <v>48</v>
      </c>
      <c r="H79" s="22" t="s">
        <v>48</v>
      </c>
      <c r="I79" s="22" t="s">
        <v>48</v>
      </c>
      <c r="J79" s="22" t="s">
        <v>48</v>
      </c>
      <c r="K79" s="22" t="s">
        <v>48</v>
      </c>
      <c r="L79" s="22" t="s">
        <v>48</v>
      </c>
      <c r="M79" s="98">
        <v>203.27</v>
      </c>
      <c r="N79" s="98">
        <v>203.27</v>
      </c>
      <c r="O79" s="86" t="s">
        <v>48</v>
      </c>
      <c r="P79" s="104" t="s">
        <v>48</v>
      </c>
      <c r="Q79" s="98">
        <v>203.27</v>
      </c>
      <c r="R79" s="104" t="s">
        <v>48</v>
      </c>
      <c r="S79" s="104" t="s">
        <v>48</v>
      </c>
      <c r="T79" s="99" t="s">
        <v>48</v>
      </c>
      <c r="U79" s="99" t="s">
        <v>48</v>
      </c>
      <c r="V79" s="99" t="s">
        <v>48</v>
      </c>
      <c r="W79" s="99" t="s">
        <v>48</v>
      </c>
      <c r="X79" s="99" t="s">
        <v>48</v>
      </c>
    </row>
    <row r="80" spans="1:25" s="106" customFormat="1" ht="27" customHeight="1" x14ac:dyDescent="0.3">
      <c r="A80" s="23" t="s">
        <v>135</v>
      </c>
      <c r="B80" s="109" t="s">
        <v>144</v>
      </c>
      <c r="C80" s="110" t="s">
        <v>145</v>
      </c>
      <c r="D80" s="98">
        <v>108</v>
      </c>
      <c r="E80" s="98">
        <v>108</v>
      </c>
      <c r="F80" s="22" t="s">
        <v>48</v>
      </c>
      <c r="G80" s="22" t="s">
        <v>48</v>
      </c>
      <c r="H80" s="22" t="s">
        <v>48</v>
      </c>
      <c r="I80" s="22" t="s">
        <v>48</v>
      </c>
      <c r="J80" s="22" t="s">
        <v>48</v>
      </c>
      <c r="K80" s="22" t="s">
        <v>48</v>
      </c>
      <c r="L80" s="22" t="s">
        <v>48</v>
      </c>
      <c r="M80" s="98">
        <v>108</v>
      </c>
      <c r="N80" s="98">
        <v>108</v>
      </c>
      <c r="O80" s="86" t="s">
        <v>48</v>
      </c>
      <c r="P80" s="104">
        <v>64.8</v>
      </c>
      <c r="Q80" s="98">
        <v>41.7</v>
      </c>
      <c r="R80" s="104" t="s">
        <v>48</v>
      </c>
      <c r="S80" s="104">
        <v>1.5</v>
      </c>
      <c r="T80" s="99" t="s">
        <v>48</v>
      </c>
      <c r="U80" s="99" t="s">
        <v>48</v>
      </c>
      <c r="V80" s="99" t="s">
        <v>48</v>
      </c>
      <c r="W80" s="99" t="s">
        <v>48</v>
      </c>
      <c r="X80" s="99" t="s">
        <v>48</v>
      </c>
    </row>
    <row r="81" spans="1:25" s="106" customFormat="1" ht="25.8" customHeight="1" x14ac:dyDescent="0.35">
      <c r="A81" s="111" t="s">
        <v>164</v>
      </c>
      <c r="B81" s="44" t="s">
        <v>165</v>
      </c>
      <c r="C81" s="45" t="s">
        <v>75</v>
      </c>
      <c r="D81" s="112">
        <v>790.83</v>
      </c>
      <c r="E81" s="112">
        <v>790.83</v>
      </c>
      <c r="F81" s="22" t="s">
        <v>48</v>
      </c>
      <c r="G81" s="22" t="s">
        <v>48</v>
      </c>
      <c r="H81" s="22" t="s">
        <v>48</v>
      </c>
      <c r="I81" s="22" t="s">
        <v>48</v>
      </c>
      <c r="J81" s="47">
        <v>474.5</v>
      </c>
      <c r="K81" s="22" t="s">
        <v>48</v>
      </c>
      <c r="L81" s="22" t="s">
        <v>48</v>
      </c>
      <c r="M81" s="22" t="s">
        <v>48</v>
      </c>
      <c r="N81" s="112">
        <v>790.83</v>
      </c>
      <c r="O81" s="48" t="s">
        <v>48</v>
      </c>
      <c r="P81" s="113">
        <v>474.5</v>
      </c>
      <c r="Q81" s="112"/>
      <c r="R81" s="113"/>
      <c r="S81" s="113"/>
      <c r="T81" s="114"/>
      <c r="U81" s="114"/>
      <c r="V81" s="114"/>
      <c r="W81" s="114"/>
      <c r="X81" s="114"/>
    </row>
    <row r="82" spans="1:25" ht="36.6" customHeight="1" x14ac:dyDescent="0.3">
      <c r="A82" s="145" t="s">
        <v>93</v>
      </c>
      <c r="B82" s="146"/>
      <c r="C82" s="147"/>
      <c r="D82" s="115">
        <f>SUM(D71:D81)</f>
        <v>1718.5500000000002</v>
      </c>
      <c r="E82" s="115">
        <f>SUM(E71:E81)</f>
        <v>1718.5500000000002</v>
      </c>
      <c r="F82" s="88" t="s">
        <v>48</v>
      </c>
      <c r="G82" s="88" t="s">
        <v>48</v>
      </c>
      <c r="H82" s="88" t="s">
        <v>48</v>
      </c>
      <c r="I82" s="88" t="s">
        <v>48</v>
      </c>
      <c r="J82" s="88" t="s">
        <v>48</v>
      </c>
      <c r="K82" s="88" t="s">
        <v>48</v>
      </c>
      <c r="L82" s="88" t="s">
        <v>48</v>
      </c>
      <c r="M82" s="32">
        <f>SUM(M71:M80)</f>
        <v>927.72</v>
      </c>
      <c r="N82" s="97">
        <f>SUM(N71:N81)</f>
        <v>1718.5500000000002</v>
      </c>
      <c r="O82" s="61" t="s">
        <v>48</v>
      </c>
      <c r="P82" s="97">
        <f>SUM(P71:P81)</f>
        <v>717</v>
      </c>
      <c r="Q82" s="97">
        <f>SUM(Q71:Q81)</f>
        <v>306.58999999999997</v>
      </c>
      <c r="R82" s="97">
        <f>SUM(R78:R80)</f>
        <v>130.5</v>
      </c>
      <c r="S82" s="97">
        <f>SUM(S74:S80)</f>
        <v>248.13</v>
      </c>
      <c r="T82" s="97" t="s">
        <v>48</v>
      </c>
      <c r="U82" s="97" t="s">
        <v>48</v>
      </c>
      <c r="V82" s="97" t="s">
        <v>48</v>
      </c>
      <c r="W82" s="97" t="s">
        <v>48</v>
      </c>
      <c r="X82" s="97" t="s">
        <v>48</v>
      </c>
      <c r="Y82" s="73">
        <f>P82+Q82+R82+S82</f>
        <v>1402.2199999999998</v>
      </c>
    </row>
    <row r="83" spans="1:25" ht="32.4" customHeight="1" x14ac:dyDescent="0.3">
      <c r="A83" s="145" t="s">
        <v>94</v>
      </c>
      <c r="B83" s="146"/>
      <c r="C83" s="147"/>
      <c r="D83" s="30">
        <f>SUM(D82,D69,D66,D60,D54)</f>
        <v>34114.89</v>
      </c>
      <c r="E83" s="30">
        <f>E82+E69+E66+E60+E54</f>
        <v>34114.89</v>
      </c>
      <c r="F83" s="30" t="s">
        <v>48</v>
      </c>
      <c r="G83" s="30" t="s">
        <v>48</v>
      </c>
      <c r="H83" s="30" t="s">
        <v>48</v>
      </c>
      <c r="I83" s="30" t="s">
        <v>48</v>
      </c>
      <c r="J83" s="30" t="s">
        <v>48</v>
      </c>
      <c r="K83" s="30" t="s">
        <v>48</v>
      </c>
      <c r="L83" s="30" t="s">
        <v>48</v>
      </c>
      <c r="M83" s="30">
        <f>SUM(M82,M69,M66,M60,M54)</f>
        <v>23086.07</v>
      </c>
      <c r="N83" s="30">
        <f>SUM(N82,N69,N66,N60,N54)</f>
        <v>34114.879999999997</v>
      </c>
      <c r="O83" s="61" t="s">
        <v>48</v>
      </c>
      <c r="P83" s="30">
        <f>SUM(P82,P69,P66,P54)</f>
        <v>3128.2799999999997</v>
      </c>
      <c r="Q83" s="30">
        <f>Q82+Q69+Q66+Q60+Q54</f>
        <v>7713.4629999999997</v>
      </c>
      <c r="R83" s="116">
        <f>R82+R66+R60+R54</f>
        <v>9901.66</v>
      </c>
      <c r="S83" s="30">
        <f>SUM(S69,S60,S66,S54,S82)</f>
        <v>13055.06</v>
      </c>
      <c r="T83" s="72" t="s">
        <v>48</v>
      </c>
      <c r="U83" s="30" t="s">
        <v>48</v>
      </c>
      <c r="V83" s="97">
        <f>SUM(V54)</f>
        <v>0</v>
      </c>
      <c r="W83" s="30" t="s">
        <v>48</v>
      </c>
      <c r="X83" s="30">
        <f>SUM(X66,X54)</f>
        <v>0</v>
      </c>
      <c r="Y83" s="84">
        <f>P83+Q83+R83+S83</f>
        <v>33798.462999999996</v>
      </c>
    </row>
    <row r="84" spans="1:25" ht="30.6" customHeight="1" x14ac:dyDescent="0.3">
      <c r="A84" s="145" t="s">
        <v>95</v>
      </c>
      <c r="B84" s="146"/>
      <c r="C84" s="147"/>
      <c r="D84" s="30">
        <f>SUM(D46,D83)</f>
        <v>49050.459000000003</v>
      </c>
      <c r="E84" s="30">
        <f>SUM(E83,E46)</f>
        <v>49050.459000000003</v>
      </c>
      <c r="F84" s="32" t="s">
        <v>48</v>
      </c>
      <c r="G84" s="32" t="s">
        <v>48</v>
      </c>
      <c r="H84" s="32" t="s">
        <v>48</v>
      </c>
      <c r="I84" s="32" t="s">
        <v>48</v>
      </c>
      <c r="J84" s="32" t="s">
        <v>48</v>
      </c>
      <c r="K84" s="32" t="s">
        <v>48</v>
      </c>
      <c r="L84" s="32" t="s">
        <v>48</v>
      </c>
      <c r="M84" s="32">
        <f>SUM(M83,M46)</f>
        <v>35825.42</v>
      </c>
      <c r="N84" s="30">
        <f>SUM(N83,N46)</f>
        <v>49050.45</v>
      </c>
      <c r="O84" s="61" t="s">
        <v>48</v>
      </c>
      <c r="P84" s="30">
        <f>SUM(P83,P46)</f>
        <v>5210.57</v>
      </c>
      <c r="Q84" s="30">
        <f>SUM(Q83,Q46)</f>
        <v>13980.425999999999</v>
      </c>
      <c r="R84" s="30">
        <f>SUM(R83,R46)</f>
        <v>14098.24</v>
      </c>
      <c r="S84" s="30">
        <f>SUM(S83,S46)</f>
        <v>15444.8</v>
      </c>
      <c r="T84" s="72" t="s">
        <v>48</v>
      </c>
      <c r="U84" s="30" t="s">
        <v>48</v>
      </c>
      <c r="V84" s="97">
        <f>SUM(V83,V46)</f>
        <v>0</v>
      </c>
      <c r="W84" s="30" t="s">
        <v>48</v>
      </c>
      <c r="X84" s="30">
        <f>SUM(X83,X46)</f>
        <v>0</v>
      </c>
      <c r="Y84" s="73">
        <f>P83+Q83+R83+S83</f>
        <v>33798.462999999996</v>
      </c>
    </row>
    <row r="85" spans="1:25" ht="12.75" customHeight="1" x14ac:dyDescent="0.3">
      <c r="A85" s="117" t="s">
        <v>96</v>
      </c>
      <c r="B85" s="118"/>
      <c r="C85" s="118"/>
      <c r="D85" s="119"/>
      <c r="E85" s="119"/>
      <c r="F85" s="120"/>
      <c r="G85" s="120"/>
      <c r="H85" s="120"/>
      <c r="I85" s="2"/>
      <c r="J85" s="2"/>
      <c r="K85" s="154"/>
      <c r="L85" s="154"/>
      <c r="M85" s="154"/>
      <c r="N85" s="154"/>
      <c r="O85" s="154"/>
      <c r="P85" s="2"/>
      <c r="Q85" s="2"/>
      <c r="R85" s="2"/>
      <c r="S85" s="2"/>
      <c r="T85" s="121"/>
      <c r="U85" s="2"/>
      <c r="V85" s="2"/>
      <c r="W85" s="1"/>
      <c r="X85" s="121"/>
    </row>
    <row r="86" spans="1:25" ht="12.75" customHeight="1" x14ac:dyDescent="0.3">
      <c r="A86" s="117" t="s">
        <v>97</v>
      </c>
      <c r="B86" s="1"/>
      <c r="C86" s="122"/>
      <c r="D86" s="123"/>
      <c r="E86" s="123"/>
      <c r="F86" s="122"/>
      <c r="G86" s="122"/>
      <c r="H86" s="122"/>
      <c r="I86" s="122"/>
      <c r="J86" s="122"/>
      <c r="K86" s="2"/>
      <c r="L86" s="2"/>
      <c r="M86" s="2"/>
      <c r="N86" s="124"/>
      <c r="O86" s="124"/>
      <c r="P86" s="124"/>
      <c r="Q86" s="124"/>
      <c r="R86" s="124"/>
      <c r="S86" s="124"/>
      <c r="T86" s="121"/>
      <c r="U86" s="2"/>
      <c r="V86" s="2"/>
      <c r="W86" s="2"/>
      <c r="X86" s="121"/>
    </row>
    <row r="87" spans="1:25" ht="12.75" customHeight="1" x14ac:dyDescent="0.3">
      <c r="A87" s="117" t="s">
        <v>98</v>
      </c>
      <c r="B87" s="117"/>
      <c r="C87" s="122"/>
      <c r="D87" s="122"/>
      <c r="E87" s="122"/>
      <c r="F87" s="122"/>
      <c r="G87" s="122"/>
      <c r="H87" s="122"/>
      <c r="I87" s="2"/>
      <c r="J87" s="2"/>
      <c r="K87" s="2"/>
      <c r="L87" s="2"/>
      <c r="M87" s="124"/>
      <c r="N87" s="124"/>
      <c r="O87" s="124"/>
      <c r="P87" s="124"/>
      <c r="Q87" s="2"/>
      <c r="R87" s="2"/>
      <c r="S87" s="124"/>
      <c r="T87" s="121"/>
      <c r="U87" s="2"/>
      <c r="V87" s="2"/>
      <c r="W87" s="2"/>
      <c r="X87" s="121"/>
      <c r="Y87" s="73">
        <f>P84+Q84+R84+S84</f>
        <v>48734.035999999993</v>
      </c>
    </row>
    <row r="88" spans="1:25" ht="27" customHeight="1" x14ac:dyDescent="0.3">
      <c r="A88" s="117"/>
      <c r="B88" s="117"/>
      <c r="C88" s="122"/>
      <c r="D88" s="122"/>
      <c r="E88" s="122"/>
      <c r="F88" s="122"/>
      <c r="G88" s="123"/>
      <c r="H88" s="122"/>
      <c r="I88" s="2"/>
      <c r="J88" s="2"/>
      <c r="K88" s="2"/>
      <c r="L88" s="2"/>
      <c r="M88" s="2"/>
      <c r="N88" s="124"/>
      <c r="O88" s="124"/>
      <c r="P88" s="2"/>
      <c r="Q88" s="124"/>
      <c r="R88" s="2"/>
      <c r="S88" s="2"/>
      <c r="T88" s="121"/>
      <c r="U88" s="2"/>
      <c r="V88" s="2"/>
      <c r="W88" s="2"/>
      <c r="X88" s="121"/>
    </row>
    <row r="89" spans="1:25" ht="12.75" customHeight="1" x14ac:dyDescent="0.3">
      <c r="A89" s="155"/>
      <c r="B89" s="155"/>
      <c r="C89" s="155"/>
      <c r="D89" s="155"/>
      <c r="E89" s="2"/>
      <c r="F89" s="12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121"/>
      <c r="U89" s="2"/>
      <c r="V89" s="2"/>
      <c r="W89" s="2"/>
      <c r="X89" s="121"/>
    </row>
    <row r="90" spans="1:25" ht="36.6" customHeight="1" x14ac:dyDescent="0.3">
      <c r="A90" s="165" t="s">
        <v>99</v>
      </c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</row>
    <row r="91" spans="1:25" ht="12.75" customHeight="1" x14ac:dyDescent="0.3"/>
    <row r="92" spans="1:25" ht="12.75" customHeight="1" x14ac:dyDescent="0.3"/>
    <row r="93" spans="1:25" ht="12.75" customHeight="1" x14ac:dyDescent="0.3"/>
    <row r="94" spans="1:25" ht="12.75" customHeight="1" x14ac:dyDescent="0.3">
      <c r="N94" s="73"/>
    </row>
    <row r="95" spans="1:25" ht="12.75" customHeight="1" x14ac:dyDescent="0.3">
      <c r="R95" s="73"/>
    </row>
    <row r="96" spans="1:25" ht="12.75" customHeight="1" x14ac:dyDescent="0.3">
      <c r="O96" s="73"/>
      <c r="R96" s="73"/>
    </row>
    <row r="97" spans="13:17" ht="12.75" customHeight="1" x14ac:dyDescent="0.3">
      <c r="M97" s="128"/>
      <c r="O97" s="73"/>
      <c r="Q97" s="73"/>
    </row>
    <row r="98" spans="13:17" ht="12.75" customHeight="1" x14ac:dyDescent="0.3">
      <c r="O98" s="73"/>
      <c r="P98" s="73"/>
    </row>
    <row r="99" spans="13:17" ht="12.75" customHeight="1" x14ac:dyDescent="0.3"/>
    <row r="100" spans="13:17" ht="12.75" customHeight="1" x14ac:dyDescent="0.3"/>
    <row r="101" spans="13:17" ht="12.75" customHeight="1" x14ac:dyDescent="0.3"/>
    <row r="102" spans="13:17" ht="12.75" customHeight="1" x14ac:dyDescent="0.3"/>
    <row r="103" spans="13:17" ht="12.75" customHeight="1" x14ac:dyDescent="0.3"/>
    <row r="104" spans="13:17" ht="12.75" customHeight="1" x14ac:dyDescent="0.3"/>
    <row r="105" spans="13:17" ht="12.75" customHeight="1" x14ac:dyDescent="0.3"/>
    <row r="106" spans="13:17" ht="12.75" customHeight="1" x14ac:dyDescent="0.3"/>
    <row r="107" spans="13:17" ht="12.75" customHeight="1" x14ac:dyDescent="0.3"/>
    <row r="108" spans="13:17" ht="12.75" customHeight="1" x14ac:dyDescent="0.3"/>
    <row r="109" spans="13:17" ht="12.75" customHeight="1" x14ac:dyDescent="0.3"/>
    <row r="110" spans="13:17" ht="12.75" customHeight="1" x14ac:dyDescent="0.3"/>
    <row r="111" spans="13:17" ht="12.75" customHeight="1" x14ac:dyDescent="0.3"/>
    <row r="112" spans="13:17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</sheetData>
  <mergeCells count="79">
    <mergeCell ref="M7:Q7"/>
    <mergeCell ref="K85:O85"/>
    <mergeCell ref="A89:D89"/>
    <mergeCell ref="A90:X90"/>
    <mergeCell ref="A69:C69"/>
    <mergeCell ref="B70:X70"/>
    <mergeCell ref="A82:C82"/>
    <mergeCell ref="A83:C83"/>
    <mergeCell ref="A84:C84"/>
    <mergeCell ref="B57:X57"/>
    <mergeCell ref="A60:C60"/>
    <mergeCell ref="B61:X61"/>
    <mergeCell ref="A66:C66"/>
    <mergeCell ref="B67:X67"/>
    <mergeCell ref="A48:X48"/>
    <mergeCell ref="B49:X49"/>
    <mergeCell ref="A54:C54"/>
    <mergeCell ref="B55:X55"/>
    <mergeCell ref="A56:C56"/>
    <mergeCell ref="A41:C41"/>
    <mergeCell ref="B43:X43"/>
    <mergeCell ref="A46:C46"/>
    <mergeCell ref="B47:X47"/>
    <mergeCell ref="A45:C45"/>
    <mergeCell ref="B34:X34"/>
    <mergeCell ref="A36:C36"/>
    <mergeCell ref="B37:X37"/>
    <mergeCell ref="B40:X40"/>
    <mergeCell ref="A29:C29"/>
    <mergeCell ref="B30:X30"/>
    <mergeCell ref="A31:C31"/>
    <mergeCell ref="B32:X32"/>
    <mergeCell ref="A33:C33"/>
    <mergeCell ref="B17:X17"/>
    <mergeCell ref="A18:X18"/>
    <mergeCell ref="B19:X19"/>
    <mergeCell ref="A25:C25"/>
    <mergeCell ref="B26:X26"/>
    <mergeCell ref="X12:X15"/>
    <mergeCell ref="D13:D15"/>
    <mergeCell ref="E13:J13"/>
    <mergeCell ref="N13:N15"/>
    <mergeCell ref="O13:O15"/>
    <mergeCell ref="P13:P15"/>
    <mergeCell ref="Q13:Q15"/>
    <mergeCell ref="R13:R15"/>
    <mergeCell ref="S13:S15"/>
    <mergeCell ref="E14:E15"/>
    <mergeCell ref="F14:F15"/>
    <mergeCell ref="G14:G15"/>
    <mergeCell ref="H14:H15"/>
    <mergeCell ref="I14:J14"/>
    <mergeCell ref="A9:X9"/>
    <mergeCell ref="A10:X10"/>
    <mergeCell ref="A11:X11"/>
    <mergeCell ref="A12:A15"/>
    <mergeCell ref="B12:B15"/>
    <mergeCell ref="C12:C15"/>
    <mergeCell ref="D12:J12"/>
    <mergeCell ref="K12:K15"/>
    <mergeCell ref="L12:L15"/>
    <mergeCell ref="M12:M15"/>
    <mergeCell ref="N12:O12"/>
    <mergeCell ref="P12:S12"/>
    <mergeCell ref="T12:T15"/>
    <mergeCell ref="U12:U15"/>
    <mergeCell ref="V12:V15"/>
    <mergeCell ref="W12:W15"/>
    <mergeCell ref="B4:E4"/>
    <mergeCell ref="M4:P4"/>
    <mergeCell ref="B5:E5"/>
    <mergeCell ref="M5:P5"/>
    <mergeCell ref="M6:N6"/>
    <mergeCell ref="O6:P6"/>
    <mergeCell ref="Q1:X1"/>
    <mergeCell ref="B2:E2"/>
    <mergeCell ref="M2:P2"/>
    <mergeCell ref="B3:E3"/>
    <mergeCell ref="M3:P3"/>
  </mergeCells>
  <pageMargins left="0.25" right="0.25" top="0.75" bottom="0.75" header="0.3" footer="0.3"/>
  <pageSetup paperSize="9" scale="35" firstPageNumber="0" orientation="landscape" horizontalDpi="300" verticalDpi="30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Tech_1</dc:creator>
  <cp:lastModifiedBy>Tech_1</cp:lastModifiedBy>
  <cp:revision>1</cp:revision>
  <cp:lastPrinted>2020-09-17T07:34:38Z</cp:lastPrinted>
  <dcterms:created xsi:type="dcterms:W3CDTF">2019-04-12T11:38:12Z</dcterms:created>
  <dcterms:modified xsi:type="dcterms:W3CDTF">2020-09-17T07:38:00Z</dcterms:modified>
  <dc:language>en-US</dc:language>
</cp:coreProperties>
</file>